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400" activeTab="0"/>
  </bookViews>
  <sheets>
    <sheet name="b_k_jc_" sheetId="1" r:id="rId1"/>
    <sheet name="szoc_k_" sheetId="2" r:id="rId2"/>
    <sheet name="felh_k_" sheetId="3" r:id="rId3"/>
    <sheet name="eu_s pr_" sheetId="4" r:id="rId4"/>
    <sheet name="belső fin_ " sheetId="5" r:id="rId5"/>
    <sheet name="külső fin_" sheetId="6" r:id="rId6"/>
    <sheet name="tart_" sheetId="7" r:id="rId7"/>
    <sheet name="i_bev_" sheetId="8" r:id="rId8"/>
    <sheet name="i_kiad_" sheetId="9" r:id="rId9"/>
    <sheet name="létsz" sheetId="10" r:id="rId10"/>
    <sheet name="Stab_tv_" sheetId="11" r:id="rId11"/>
    <sheet name="egyenleg" sheetId="12" r:id="rId12"/>
    <sheet name="b_k_ré" sheetId="13" r:id="rId13"/>
    <sheet name="rköt" sheetId="14" r:id="rId14"/>
    <sheet name="hköt" sheetId="15" r:id="rId15"/>
    <sheet name="Címr_" sheetId="16" r:id="rId16"/>
    <sheet name="leírás" sheetId="17" r:id="rId17"/>
    <sheet name="mérl_" sheetId="18" r:id="rId18"/>
    <sheet name="m_mérl_" sheetId="19" r:id="rId19"/>
    <sheet name="f_mérl_" sheetId="20" r:id="rId20"/>
    <sheet name="3émérl" sheetId="21" r:id="rId21"/>
    <sheet name="kedv_" sheetId="22" r:id="rId22"/>
    <sheet name="eifelh" sheetId="23" r:id="rId23"/>
    <sheet name="Áll.hj." sheetId="24" r:id="rId24"/>
  </sheets>
  <definedNames>
    <definedName name="_xlnm.Print_Titles" localSheetId="12">'b_k_ré'!$1:$7</definedName>
  </definedNames>
  <calcPr fullCalcOnLoad="1"/>
</workbook>
</file>

<file path=xl/sharedStrings.xml><?xml version="1.0" encoding="utf-8"?>
<sst xmlns="http://schemas.openxmlformats.org/spreadsheetml/2006/main" count="858" uniqueCount="613">
  <si>
    <t>Műk.c.visszatér.tám. és kölcsönök ny. ÁH belül</t>
  </si>
  <si>
    <t>Műk.c.peszk.átad. ÁH kívülre nonprofit szerv.</t>
  </si>
  <si>
    <t>Műk.c.peszk.átad. ÁH kívülre vállalkozások</t>
  </si>
  <si>
    <t>Műk.c.peszk.átad. ÁH kívülre háztartások</t>
  </si>
  <si>
    <t>Műk.c.peszk.átad. ÁH kívülre egyházak</t>
  </si>
  <si>
    <t xml:space="preserve">Műk.c.peszk.,kölcs.törl. ÁH kívülre </t>
  </si>
  <si>
    <t>Egyéb működési célú támogatások ÁH kívülre</t>
  </si>
  <si>
    <t>Egyéb működési kiadások</t>
  </si>
  <si>
    <t>Felh..c.garancia és kezességváll.m.köt.ÁH belül</t>
  </si>
  <si>
    <t>Felh.c.visszatér.tám. és kölcsönök ny. ÁH belül</t>
  </si>
  <si>
    <t>Felh.c.visszatér.tám. s kölcsönök törl.ÁH belül</t>
  </si>
  <si>
    <t>Önkorm. által átadott felh.peszk.elszám.visszafiz.</t>
  </si>
  <si>
    <t>Felh.c.peszk.átad. ÁH belül Kórház</t>
  </si>
  <si>
    <t>Felh.c.peszk.átad. ÁH belül Önkormányzat</t>
  </si>
  <si>
    <t>Felh.c.peszk.átad. ÁH belül KTKT</t>
  </si>
  <si>
    <t>Egyéb felhalmozási c.tám. ÁH belül</t>
  </si>
  <si>
    <t>Felh.c.garancia és kezességváll.m.köt.ÁH kívülre</t>
  </si>
  <si>
    <t>Felh.c.visszatér.tám. és kölcsönök ny. ÁH kívülre</t>
  </si>
  <si>
    <t>Felh.c.peszk.átad. ÁH kívülre nonprofit szerv.</t>
  </si>
  <si>
    <t>Felh.c.peszk.átad. ÁH kívülre vállalkozások</t>
  </si>
  <si>
    <t>Felh.c.peszk.átad. ÁH kívülre háztartások</t>
  </si>
  <si>
    <t>Felh.c.peszk.átad. ÁH kívülre egyházak</t>
  </si>
  <si>
    <t xml:space="preserve">Felh.c.peszk.,kölcs.törl. ÁH kívülre </t>
  </si>
  <si>
    <t>Egyéb felhalmozási kiadások</t>
  </si>
  <si>
    <t>Munkavállalók visszatér. Tám.</t>
  </si>
  <si>
    <t>ÁH belüli megelőlegezések</t>
  </si>
  <si>
    <t>ÁH belüli megelőlegezések visszafizatése</t>
  </si>
  <si>
    <t>Adóssághoz nem kapcs.származékos ügyl.bevét.</t>
  </si>
  <si>
    <t>Adóssághoz nem kapcs.származékos ügyl.kiad.</t>
  </si>
  <si>
    <t>Irányítószervi támogatás Polgármesteri Hivatal</t>
  </si>
  <si>
    <t>Irányítószervi támogatás Wass Albert Műv.Központ</t>
  </si>
  <si>
    <t>Irányítószervi támogatás Gyöngyszem Óvoda</t>
  </si>
  <si>
    <t>Wass Albert Művelődési Központ</t>
  </si>
  <si>
    <t>Eszközbeszerzés (Pályázati alap)</t>
  </si>
  <si>
    <t>Lakástámogatás</t>
  </si>
  <si>
    <t>Egyéb felhalmozási célú támogatások ÁH kívülre</t>
  </si>
  <si>
    <t>Költségvetési bevételek</t>
  </si>
  <si>
    <t>Költségvetési kiadások</t>
  </si>
  <si>
    <t>Külső forrásból finanszírozandó költségvetési hiány (hiány -, többlet +)</t>
  </si>
  <si>
    <t>Költségetési kiadások</t>
  </si>
  <si>
    <t>Költségvetési hiány (hiány -, többlet +)</t>
  </si>
  <si>
    <t>Belső finanszírozás</t>
  </si>
  <si>
    <t>Költségvetési hiány (-)/többlet (+)</t>
  </si>
  <si>
    <t>Előző évek maradványának igénybe vétele</t>
  </si>
  <si>
    <t>Irányítószervi támogatás bevétele</t>
  </si>
  <si>
    <t>Irányítószervi támogatás folyósítása</t>
  </si>
  <si>
    <t>2015.évi ei.</t>
  </si>
  <si>
    <t>2016. évi ei.</t>
  </si>
  <si>
    <t>Központi költségvetési támogatások</t>
  </si>
  <si>
    <t>14/b.</t>
  </si>
  <si>
    <t>14/a.</t>
  </si>
  <si>
    <t>2016.</t>
  </si>
  <si>
    <t xml:space="preserve">2015. év </t>
  </si>
  <si>
    <t>Helyi iparűzési adó</t>
  </si>
  <si>
    <t xml:space="preserve">Kisbér Város Önkormányzata </t>
  </si>
  <si>
    <t>ezer Ft-ban</t>
  </si>
  <si>
    <t>Megnevezés</t>
  </si>
  <si>
    <t>Önkormányzat</t>
  </si>
  <si>
    <t>Wass A. Műv. K.</t>
  </si>
  <si>
    <t>Gyöngyszem Óvoda</t>
  </si>
  <si>
    <t>I. Bevételek</t>
  </si>
  <si>
    <t>Kamatbevételek</t>
  </si>
  <si>
    <t>Költségvetési bevételek:</t>
  </si>
  <si>
    <t>Bevételek összesen:</t>
  </si>
  <si>
    <t>II. Kiadások</t>
  </si>
  <si>
    <t>Személyi juttatások</t>
  </si>
  <si>
    <t>Felújítások</t>
  </si>
  <si>
    <t>Beruházások</t>
  </si>
  <si>
    <t>Költségvetési kiadások:</t>
  </si>
  <si>
    <t>Kiadások összesen:</t>
  </si>
  <si>
    <t>lakosságnak juttatott támogatásai, pénzbeni és természetbeni szociális ellátásainak részletezése</t>
  </si>
  <si>
    <t xml:space="preserve">Megnevezés </t>
  </si>
  <si>
    <t>Támogatás összege</t>
  </si>
  <si>
    <t>Ellátottak pénzbeni juttatása</t>
  </si>
  <si>
    <t>Összesen</t>
  </si>
  <si>
    <t>e Ft-ban</t>
  </si>
  <si>
    <t>Cím</t>
  </si>
  <si>
    <t>Polgármesteri Hivatal</t>
  </si>
  <si>
    <t xml:space="preserve">Deák F. u. útépítés, vízelvezetés </t>
  </si>
  <si>
    <t>Csatorna beruházás Bs.-Vk. Szennyvítiszt.</t>
  </si>
  <si>
    <t>Beruházások összesen:</t>
  </si>
  <si>
    <t xml:space="preserve">Felújítások </t>
  </si>
  <si>
    <t>Csatorna hálózat felújítás (ÉDV Rt.)</t>
  </si>
  <si>
    <t>Lakásfelújítás</t>
  </si>
  <si>
    <t>Felújítások összesen:</t>
  </si>
  <si>
    <t>Felhalmozási kiadások összesen:</t>
  </si>
  <si>
    <t xml:space="preserve">európai uniós forrásból finanszírozott támogatással megvalósuló projektjei  </t>
  </si>
  <si>
    <t>e Ft</t>
  </si>
  <si>
    <t xml:space="preserve">Elnyert támogatás </t>
  </si>
  <si>
    <t>Önkorm. saját forrás</t>
  </si>
  <si>
    <t>Projekt státusz</t>
  </si>
  <si>
    <t>Támogatás státsza</t>
  </si>
  <si>
    <t xml:space="preserve"> belső finanszírozásának bemutatása  </t>
  </si>
  <si>
    <t>Működés</t>
  </si>
  <si>
    <t xml:space="preserve">Felhalmozás </t>
  </si>
  <si>
    <t xml:space="preserve"> külső finanszírozásának bemutatása  </t>
  </si>
  <si>
    <t>Finanszírozási kiadások</t>
  </si>
  <si>
    <t>Külső forrásból finanszírozandó teljes hiány (hiány -, többlet +)</t>
  </si>
  <si>
    <t>Egyenleg</t>
  </si>
  <si>
    <t xml:space="preserve"> tartalékának bemutatása </t>
  </si>
  <si>
    <t>Összeg</t>
  </si>
  <si>
    <t>Fejlesztési feladatok megvalósításához (pályázati alap)</t>
  </si>
  <si>
    <t>Céltartalékok</t>
  </si>
  <si>
    <t>Intézmény</t>
  </si>
  <si>
    <t>Finanszírozási bevételek</t>
  </si>
  <si>
    <t>Bevét.össz.:</t>
  </si>
  <si>
    <t>I.</t>
  </si>
  <si>
    <t>Kiad. összesen</t>
  </si>
  <si>
    <t>Kiadások összesen</t>
  </si>
  <si>
    <t>Intézmény megnevezése</t>
  </si>
  <si>
    <t>Teljes midő. foglalkoztatott</t>
  </si>
  <si>
    <t>Részmunkaid. foglalkoztatott</t>
  </si>
  <si>
    <t>Nyugdíjas foglalkoztatott</t>
  </si>
  <si>
    <t>Betöltetlen álláhely /t.m./</t>
  </si>
  <si>
    <t>Külsős (megbízási díjas, tiszteltdíjas)</t>
  </si>
  <si>
    <t>Főfogl. álláshely</t>
  </si>
  <si>
    <t>Részfogl. álláshely</t>
  </si>
  <si>
    <t>Nyugdíjas álláshely</t>
  </si>
  <si>
    <t>Összesen:</t>
  </si>
  <si>
    <t xml:space="preserve">Kisbér Város Önkormányzata adósságot keletkezető ügyleteinek </t>
  </si>
  <si>
    <t xml:space="preserve">és a stabilizációs törvény szerinti saját bevételeinek alakulása </t>
  </si>
  <si>
    <t>2015.</t>
  </si>
  <si>
    <t>Gépjárműadó</t>
  </si>
  <si>
    <t>Bírságok</t>
  </si>
  <si>
    <t>Adósságot keletkeztető ügyletek</t>
  </si>
  <si>
    <t>Arány</t>
  </si>
  <si>
    <t>Költségvetési  egyenleg (többlet +, hiány -)</t>
  </si>
  <si>
    <t>Egyenleg finanszírozási kiadásokkal  (többlet +, hiány -)</t>
  </si>
  <si>
    <t>Bevételek összesen</t>
  </si>
  <si>
    <t>Egyeneg</t>
  </si>
  <si>
    <t xml:space="preserve">Kisbér Város Önkományzata </t>
  </si>
  <si>
    <t>Bevételek</t>
  </si>
  <si>
    <t>Építményadó</t>
  </si>
  <si>
    <t>Vállalkozók kommunális adója</t>
  </si>
  <si>
    <t>Magánszem. Kommunális adója</t>
  </si>
  <si>
    <t>Földterület értékesítés</t>
  </si>
  <si>
    <t>Kiadások</t>
  </si>
  <si>
    <t>Kisbér Város Önkormányzata</t>
  </si>
  <si>
    <t>Rövid lejáratú kötelezettségek</t>
  </si>
  <si>
    <t>Kisbér Város Önkormányzata hosszú lejáratú kötelezettségei</t>
  </si>
  <si>
    <t>Hoszú lejáratú hit és kölcsöntartozások, kezességvállalások</t>
  </si>
  <si>
    <t>Keletkezés ideje</t>
  </si>
  <si>
    <t xml:space="preserve">Tartozás a keletk. idején </t>
  </si>
  <si>
    <t>Törlesztés ütemezése</t>
  </si>
  <si>
    <t>Következő évek</t>
  </si>
  <si>
    <t>PHARE hitel (kamatmentes kölcs.)</t>
  </si>
  <si>
    <t>1997.</t>
  </si>
  <si>
    <t>Egyéb kötelezettségek</t>
  </si>
  <si>
    <t>Csatorna beruházás (közös Bs. - Vk)</t>
  </si>
  <si>
    <t xml:space="preserve">Összesen: </t>
  </si>
  <si>
    <t>Száma</t>
  </si>
  <si>
    <t>Alszám</t>
  </si>
  <si>
    <t>Cím neve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</si>
  <si>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</si>
  <si>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</si>
  <si>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</si>
  <si>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</si>
  <si>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</si>
  <si>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</si>
  <si>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</si>
  <si>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</si>
  <si>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</si>
  <si>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</si>
  <si>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</si>
  <si>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</si>
  <si>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</si>
  <si>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</si>
  <si>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</si>
  <si>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és kiadásainak alakulása működési és fejlesztési jelleg szerinit bontásban</t>
  </si>
  <si>
    <t>Működési bevételek</t>
  </si>
  <si>
    <t>Műk. bevét. össz.:</t>
  </si>
  <si>
    <t>Munkaadókat terhelő járulékok</t>
  </si>
  <si>
    <t>Tartalék</t>
  </si>
  <si>
    <t>Műk. kiad. össz.:</t>
  </si>
  <si>
    <t xml:space="preserve">Felh. bevét. össz.: </t>
  </si>
  <si>
    <t>Felh. kiad. össz.:</t>
  </si>
  <si>
    <t>B</t>
  </si>
  <si>
    <t>K</t>
  </si>
  <si>
    <t>Kedvezmény</t>
  </si>
  <si>
    <t>érintettek száma</t>
  </si>
  <si>
    <t>kedvezmény mértéke</t>
  </si>
  <si>
    <t>összege</t>
  </si>
  <si>
    <t>Magánszemélyek kommunális adója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</si>
  <si>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</si>
  <si>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</si>
  <si>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</si>
  <si>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</si>
  <si>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</si>
  <si>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</si>
  <si>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</si>
  <si>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</si>
  <si>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</si>
  <si>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</si>
  <si>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</si>
  <si>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Bevételek </t>
  </si>
  <si>
    <t>Polg. Hivatal</t>
  </si>
  <si>
    <t>Önkorm. fea össz.</t>
  </si>
  <si>
    <t>Energia racionalizálási prg. (Petőfi S. Ált. Isk.)</t>
  </si>
  <si>
    <t>Környezetvédelmi alap</t>
  </si>
  <si>
    <t>Szociális étkeztetés</t>
  </si>
  <si>
    <t>Mellékletek tartalmának bemutatása</t>
  </si>
  <si>
    <t>Bevételek és kiadások  jogcím szerinti részletezése</t>
  </si>
  <si>
    <t>Lakosságnak juttatott támogatások, pénzbeni és természetbeni szociális ellátások részletezése</t>
  </si>
  <si>
    <t xml:space="preserve">A mellékletben a lakosság részére folyósított ellátások jogcímenkénti részletezése kerül tételesen kimutatásra. A pénzbeni és természetbeni szociális juttatásokon kívül az ellátottak részére folyósított juttatások is kimutatásra kerülnek.  </t>
  </si>
  <si>
    <t>Felhalmozási kiadások</t>
  </si>
  <si>
    <t>A mellékleteben az európai uniós források felhasználásával megvalósuló projektek kerülnek bemutatásra.</t>
  </si>
  <si>
    <t>Belső finanszírozás bemutatása</t>
  </si>
  <si>
    <t xml:space="preserve">A mellékletben a költségvetési kiadások  és az esetleges hiány belső források felhasznákásval történő finansazírozása kerül bemutatásra.   </t>
  </si>
  <si>
    <t>Külső finanszírozás bemutatása</t>
  </si>
  <si>
    <t>Tartalékok bemutatása</t>
  </si>
  <si>
    <t xml:space="preserve">A melléklet a tartalékok tételes bemutatására szolgál. A tartalék működési és a fejlesztési célú megbontásán kívül a feljesztési tartalék tételesen megbontásra kerül.  </t>
  </si>
  <si>
    <t>Bevételek alakulása (intézmények és kiemelt jogcímek szerint)</t>
  </si>
  <si>
    <t>Kiadások  alakulása (intézmények és kiemelt jogcímek szerint)</t>
  </si>
  <si>
    <t>Létszámok alakulása</t>
  </si>
  <si>
    <t xml:space="preserve">11. </t>
  </si>
  <si>
    <t xml:space="preserve">Stabilizációs törvény szerinti saját bevételek alakulása </t>
  </si>
  <si>
    <t xml:space="preserve">A mellékletben a törvényi előírásoknak megfelelő bevételek és kiadások kerülnek bemutatásara, s meghatározásra kerül az adósságot keletkeztető ügyletek és a saját bevéteéelek meghatározott körének aránya </t>
  </si>
  <si>
    <t>Egyes bevételek és kiadások részletezése</t>
  </si>
  <si>
    <t xml:space="preserve">A mellékletben egyes kiemelt bevételek és kiadások tételesen, kiemelt jogcímek, intézmények és feladatok szerint kerülnek bemutatásra. </t>
  </si>
  <si>
    <t>14. a.</t>
  </si>
  <si>
    <t>14. b.</t>
  </si>
  <si>
    <t>Hosszú lejáratú kötelezettségek</t>
  </si>
  <si>
    <t>Címrend</t>
  </si>
  <si>
    <t>17.</t>
  </si>
  <si>
    <t>Bvételek és kiadások mérlegszerű szerkezetben (összevontan)</t>
  </si>
  <si>
    <t>17. a.</t>
  </si>
  <si>
    <t>Működési célú bevételek és kiadások mérleg szerkezetben (összevontan)</t>
  </si>
  <si>
    <t xml:space="preserve">17. b. </t>
  </si>
  <si>
    <t>Felhalmozási célú bevételek és kiadások mérleg szerkezetben (összevontan)</t>
  </si>
  <si>
    <t>17. c.</t>
  </si>
  <si>
    <t>Bevételek és kiadások 3 éves tervadatai (jelleg szerint, összevontan)</t>
  </si>
  <si>
    <t>18.</t>
  </si>
  <si>
    <t>Bizotsítandó kedvezmények</t>
  </si>
  <si>
    <t>19.</t>
  </si>
  <si>
    <t>Előirányzat felhasználási és likviditási ütemterv</t>
  </si>
  <si>
    <t>Állami hozzájáulások</t>
  </si>
  <si>
    <t xml:space="preserve">Ebből: </t>
  </si>
  <si>
    <t>Kötelező feladatok kiadásai</t>
  </si>
  <si>
    <t>Önként vállalt feladatok kiadásai</t>
  </si>
  <si>
    <t>Államigazgatási feladataok kiadásai</t>
  </si>
  <si>
    <t>ebből:</t>
  </si>
  <si>
    <t>Készletbeszerzés</t>
  </si>
  <si>
    <t>Kommunikációs azolgáltatások</t>
  </si>
  <si>
    <t>Szolgáltatási kiadások</t>
  </si>
  <si>
    <t>Kiküldetés, reklám- és propagamda kiadások</t>
  </si>
  <si>
    <t>Különféle befizetések és egyéb dologi kiadások</t>
  </si>
  <si>
    <t>Ellátottak pénzbeli juttatásai</t>
  </si>
  <si>
    <t>Egyéb működési célú kiadások</t>
  </si>
  <si>
    <t>Egyéb felhalmozási célú kiadások</t>
  </si>
  <si>
    <t>Önkormányzatok működési támogatása</t>
  </si>
  <si>
    <t>Működési célú támogatások ÁH belülről</t>
  </si>
  <si>
    <t>Felhalmozási célú támogatások ÁH belülről</t>
  </si>
  <si>
    <t>Jövedelemadók</t>
  </si>
  <si>
    <t>Termékek és szolgáltatások adói</t>
  </si>
  <si>
    <t>Egyéb közhatalmi bevételek</t>
  </si>
  <si>
    <t>Közhatalmi bevétlek</t>
  </si>
  <si>
    <t>Foglalkoztatottak személyi juttatása</t>
  </si>
  <si>
    <t>Külső személyi juttatások</t>
  </si>
  <si>
    <t>Dologi kiadások</t>
  </si>
  <si>
    <t>Egyéb működési célú támogatások ÁH belülről</t>
  </si>
  <si>
    <t>Felhalmozási bevételek</t>
  </si>
  <si>
    <t>Működési célú átvett pénzeszközök</t>
  </si>
  <si>
    <t>Felhalmozási célú átvett pénzeszközök</t>
  </si>
  <si>
    <t>Hitel, kölcsöntörlesztés ÁH kívülre</t>
  </si>
  <si>
    <t>Belföldi értékpapírok kiadásai</t>
  </si>
  <si>
    <t>Központi, irányító szervi támogatás folyósítása</t>
  </si>
  <si>
    <t>Pénzeszközök betétként elhelyezése</t>
  </si>
  <si>
    <t>Belföldi finanszírozás kiadásai</t>
  </si>
  <si>
    <t>Külföldi finanszírozás kiadásai</t>
  </si>
  <si>
    <t>Hitel, kölcsönfelvétel ÁH kívülről</t>
  </si>
  <si>
    <t>Belföldi értékpapírok bevételei</t>
  </si>
  <si>
    <t>Maradvány igénybevétele</t>
  </si>
  <si>
    <t>Központi, irányító szervi támogatás</t>
  </si>
  <si>
    <t>Betétek megszüntetése</t>
  </si>
  <si>
    <t>Belföldi finanszírozás bevételei</t>
  </si>
  <si>
    <t>Külföldi finanszírozás bevételei</t>
  </si>
  <si>
    <t>Családtámogatások</t>
  </si>
  <si>
    <t>Óvodáztatási támogatás</t>
  </si>
  <si>
    <t>Egyéb pénzbeli és természetbeni gyv támogatás</t>
  </si>
  <si>
    <t>Betgséggel kapcsolatos nem TB ellátások</t>
  </si>
  <si>
    <t>Ápolási díj</t>
  </si>
  <si>
    <t>Közgyógyellátás</t>
  </si>
  <si>
    <t>Hozzájárulás lakossági energiaköltségekhez</t>
  </si>
  <si>
    <t xml:space="preserve">Lakásfenntartási támogatás </t>
  </si>
  <si>
    <t xml:space="preserve">Adósságcsökkentési támogatás </t>
  </si>
  <si>
    <t xml:space="preserve">Természetben nyújtott lakásfennt.támogatás </t>
  </si>
  <si>
    <t xml:space="preserve">Gáz és áram fogyasztásmérő támogatás </t>
  </si>
  <si>
    <t>Lakással kapcsolatos ellátások</t>
  </si>
  <si>
    <t>Intézményi ellátottak pénzbeli juttatásai</t>
  </si>
  <si>
    <t xml:space="preserve">Egyéb önkorm. rendelet szerinti juttatás. </t>
  </si>
  <si>
    <t>Önkorm.saj.hatásk-ben foly. nem szoc. pénzbeli ellát.</t>
  </si>
  <si>
    <t>Önkorm.saj.hatásk-ben foly.nem szoc. term-beni ellát.</t>
  </si>
  <si>
    <t xml:space="preserve">Átmeneti segély </t>
  </si>
  <si>
    <t xml:space="preserve">Rendszeres szoc. segély </t>
  </si>
  <si>
    <t xml:space="preserve">Temetési segély </t>
  </si>
  <si>
    <t xml:space="preserve">Természetben nyújtott rensz.szoc.segély </t>
  </si>
  <si>
    <t xml:space="preserve">Köztemetés </t>
  </si>
  <si>
    <t xml:space="preserve">Rászorultságtól függő norm. kedvemény </t>
  </si>
  <si>
    <t>Egyéb nem intézményi ellátások</t>
  </si>
  <si>
    <t>Belső finanszírozási bevételek</t>
  </si>
  <si>
    <t>Belső finanszírozási kiadások</t>
  </si>
  <si>
    <t>Egyéb műk.célú támogatások bevételei ÁH belül</t>
  </si>
  <si>
    <t>Munkaerőpiaci Alap tám. Közfogl.</t>
  </si>
  <si>
    <t>OEP finanszírozás Védőnői szolgálat</t>
  </si>
  <si>
    <t>Egyéb felh.célú támogatások bevételei ÁH belül</t>
  </si>
  <si>
    <t>Vagyoni típusú adók</t>
  </si>
  <si>
    <t>Értékesítési és forg. tip. adók</t>
  </si>
  <si>
    <t>Állandó jell. Végz. Iparűzési adó</t>
  </si>
  <si>
    <t>Ideiglenes tev. Ipraűzési adó</t>
  </si>
  <si>
    <t>Gépjárűadó</t>
  </si>
  <si>
    <t>Egyéb áruhasználati és szolgáltatási tip. adók</t>
  </si>
  <si>
    <t>Tartózkodás után fizetett idegenforgalmi adó</t>
  </si>
  <si>
    <t>Talajterhelési daj</t>
  </si>
  <si>
    <t>Korábbi évek megszünt adónemeiből bef.adóbev.</t>
  </si>
  <si>
    <t>Igazgatási szolg. Díj</t>
  </si>
  <si>
    <t>Pótlékok</t>
  </si>
  <si>
    <t>Önkormányzatok működési támogatásai</t>
  </si>
  <si>
    <t>Elvonások és befiz. Bevételei</t>
  </si>
  <si>
    <t>Műk. garancia és kezességváll.bevét.</t>
  </si>
  <si>
    <t>Műk.célú visszatér.támogatások és kölcsönök visszatér.</t>
  </si>
  <si>
    <t>Műk.célú visszatér.támogatások és kölcsönök ig.vét.</t>
  </si>
  <si>
    <t>Felh.célú önkormányzati támogatások</t>
  </si>
  <si>
    <t>HÖNK felhalmozási célú központosított bevételei</t>
  </si>
  <si>
    <t>Vis maior támogatások</t>
  </si>
  <si>
    <t>Lakossági közműfejl. Tám.</t>
  </si>
  <si>
    <t>Felhalmozási célú önkorm. támogatások</t>
  </si>
  <si>
    <t>Felh. garancia és kezességváll.szárm, megtér.</t>
  </si>
  <si>
    <t>Felh.célú visszatér.támogatások és kölcsönök visszatér.</t>
  </si>
  <si>
    <t>felh..célú visszatér.támogatások és kölcsönök ig.vét.</t>
  </si>
  <si>
    <t>Egyéb felhalm. célú támogatások ÁH belülről</t>
  </si>
  <si>
    <t>Közterülethasználat</t>
  </si>
  <si>
    <t>Földterület bérleti díj</t>
  </si>
  <si>
    <t>ingatlanik, helyiségek bérleti díja</t>
  </si>
  <si>
    <t>Szolgáltatások ellenértéke (fénymás, m. és külső étk.)</t>
  </si>
  <si>
    <t xml:space="preserve">Szolgáltatások ellenértéke </t>
  </si>
  <si>
    <t>Közvetített szolg. bevétele ÁH belülről</t>
  </si>
  <si>
    <t>Közvetített szolg. bevétele ÁH kívülről</t>
  </si>
  <si>
    <t>Közvetített szolgáltatások ellenértéke</t>
  </si>
  <si>
    <t>Intézményi térítési díjak</t>
  </si>
  <si>
    <t>Étkezési térítési díjak</t>
  </si>
  <si>
    <t>HSZG.</t>
  </si>
  <si>
    <t>Ellátási díjak</t>
  </si>
  <si>
    <t>Készletértékesítés bevételei</t>
  </si>
  <si>
    <t>Tulajdonosi bevételek</t>
  </si>
  <si>
    <t>Kiszámlázott ÁFA</t>
  </si>
  <si>
    <t>ÁFA visszatérülés</t>
  </si>
  <si>
    <t>Egyéb pénzügyi műveletek bevét. (árf. Nyereség)</t>
  </si>
  <si>
    <t>Kértérítések</t>
  </si>
  <si>
    <t>Kötbér, egyéb kártérírés, bánatpénz bevételek</t>
  </si>
  <si>
    <t>Szemjuttatások következő évi megtérülése</t>
  </si>
  <si>
    <t>Egyéb működési bevételek</t>
  </si>
  <si>
    <t>Immateriális javak értékesítése</t>
  </si>
  <si>
    <t>Ingatlanok és kapcs. vé.jogok értékesítése</t>
  </si>
  <si>
    <t>Ingatlanok értékesítése</t>
  </si>
  <si>
    <t>Egyéb eszközök értékesítése (gép…)</t>
  </si>
  <si>
    <t>Részesedések értékesítésa</t>
  </si>
  <si>
    <t>Műk.c.visszat.tám.megt. ÁH belülről</t>
  </si>
  <si>
    <t>Egyéb működési célú peszk. átvétel</t>
  </si>
  <si>
    <t>Helyi önk. működésének ált. támogatása</t>
  </si>
  <si>
    <t>Helyi önk. köznevelési fea.támogatása</t>
  </si>
  <si>
    <t>Helyi önk. szociális és gyj.fea.támogatása</t>
  </si>
  <si>
    <t xml:space="preserve">Heyi önk. kulturális fea.tám. </t>
  </si>
  <si>
    <t>Működési célú központosított ei.</t>
  </si>
  <si>
    <t>Helyi önk. kiegészítő tám.</t>
  </si>
  <si>
    <t>Vagyoni títusú adók</t>
  </si>
  <si>
    <t>Munkavállalók visszatér.tám.</t>
  </si>
  <si>
    <t>ÁH kiv. szerv.végl.felh.c.peszk.átad.köv.évi megtér.</t>
  </si>
  <si>
    <t>Egyéb felhalmozási  célú peszközök</t>
  </si>
  <si>
    <t>Elvonások és befizetések</t>
  </si>
  <si>
    <t>Műk.c.garancia és kezességváll.m.köt.ÁH belül</t>
  </si>
  <si>
    <t>Műk.c.visszatér.tám. s kölcsönök törl.ÁH belül</t>
  </si>
  <si>
    <t>Műk.c.peszk.átad. ÁH belül Önkormányzat</t>
  </si>
  <si>
    <t>Műk.c.peszk.átad. ÁH belül KTKT</t>
  </si>
  <si>
    <t>Egyéb működési c.tám. ÁH belül</t>
  </si>
  <si>
    <t>Műk.c.garancia és kezességváll.m.köt.ÁH kívülre</t>
  </si>
  <si>
    <t>Műk.c.visszatér.tám. és kölcsönök ny. ÁH kívülre</t>
  </si>
  <si>
    <t>Műk.c.peszk.átad. ÁH belül KLIK</t>
  </si>
  <si>
    <t>Műk.c.peszk.átad. ÁH belül Rendőrség</t>
  </si>
  <si>
    <t>Foglalk. és munkanélk. kapcs, ellátások</t>
  </si>
  <si>
    <t>Útfelújítás pályázati alap</t>
  </si>
  <si>
    <t>81.-es körforgalom</t>
  </si>
  <si>
    <t>Lovarda felújítás</t>
  </si>
  <si>
    <t>Árop szervezetfejlesztés</t>
  </si>
  <si>
    <t>Makettpark bővítés</t>
  </si>
  <si>
    <t>Földterület vásárlás</t>
  </si>
  <si>
    <t>Szerver, számítógép vásárlás</t>
  </si>
  <si>
    <t>Gazd. Tev. Ellenért.</t>
  </si>
  <si>
    <t>Felh.c.visszat.tám.megt. ÁH kívülről</t>
  </si>
  <si>
    <t>ÁROP szervezetfejlesztés</t>
  </si>
  <si>
    <t>Energiaracionalizálás Petőfi S. Ált. Iskola</t>
  </si>
  <si>
    <t>Projket költsége tervezett költsége</t>
  </si>
  <si>
    <t>KEOP Napelemes rendszer (en.rac. PS)</t>
  </si>
  <si>
    <t xml:space="preserve">Bevételek összesen </t>
  </si>
  <si>
    <t>Működési többlet (+), működési hány (-)</t>
  </si>
  <si>
    <t>Többlet (+), hiány (-)</t>
  </si>
  <si>
    <t>Külsö finanszírozási bevételek</t>
  </si>
  <si>
    <t>Külső finanszírozási kiadások</t>
  </si>
  <si>
    <t>Önkormányzati feladatok összesen:</t>
  </si>
  <si>
    <t>Önkormányzati jogalkotás</t>
  </si>
  <si>
    <t xml:space="preserve">2016. év </t>
  </si>
  <si>
    <t>Házi segítségnyújtás</t>
  </si>
  <si>
    <t>Kamatmentes kölcsön túlfizetés</t>
  </si>
  <si>
    <t>Státusz</t>
  </si>
  <si>
    <t xml:space="preserve">Önkormányzat </t>
  </si>
  <si>
    <t>Önkormányzati intézmények</t>
  </si>
  <si>
    <t>Kisbéri Polgármesteri Hivatzalű</t>
  </si>
  <si>
    <t>Kölcsöntörlesztés</t>
  </si>
  <si>
    <t>Kisbér Város Önkormányzata 2014-2015-2016. évi bevételeinek</t>
  </si>
  <si>
    <t xml:space="preserve">A melléklet az önkormányzat  bevételeinek és kiadásainak tervezett összegét és összetételét tartalmazza bevételi és kiadási jogcímek valamint intézmények szerinti részletezésben. </t>
  </si>
  <si>
    <t xml:space="preserve">A melléklet a tervezett felhalmozási jellegű  kiadások összegét tartalmazza kiadási jellegek és feladatok, valamint intézmények szerinti részletezésben. sszehasonlíthatóság érdekében 2 év adatát tartalmazza a táblázat. </t>
  </si>
  <si>
    <t xml:space="preserve">A mellékletben a költségvetési kiadások  és az esetleges hiány - belső forrásokkal nem finaszírozható, igy - külsö források felhasznákásval történő finansazírozása kerül bemutatásra.   </t>
  </si>
  <si>
    <t xml:space="preserve">A melléklet az önkormányzat tervezett bevételi főösszegének intézmények és kiemelt jogcímek szerinti részletezését tartalmazza. </t>
  </si>
  <si>
    <t xml:space="preserve">A melléklet az önkormányzat tervezett kiadási főösszegének intézmények és kiemelt jogcímek szerinti részletezését tartalmazza. </t>
  </si>
  <si>
    <t xml:space="preserve">A melléklet az engedélyezett álláshelyek, valamint az alklamazottak létszámának alakulását tartalmazza intézmények és foglalkozatási tipusok szerinti bontásban. Az összehasonlíthatóság érdekében a táblázat az előző év záró foglalkoztatási adatai is tartalmazza.   </t>
  </si>
  <si>
    <t xml:space="preserve">Költégvetési bevételek és kiadások  mérleg szerkezetben </t>
  </si>
  <si>
    <t xml:space="preserve">A melléklet az önkormányzat bevételeinek és kiadásainak tervezett összegét és összetételét tartalmazza főbb bevételi és kiadási jogcímenként, összevontan. A táblázatban a főbb jogcímcsoportok adatai szerepelnek. </t>
  </si>
  <si>
    <t xml:space="preserve">A melléklet a rövid lejáratú kötelezettségek kimutatására szolgál. </t>
  </si>
  <si>
    <t xml:space="preserve">A melléklet a hosszú lejáratú kötelezettségek kimutatására szolgál. </t>
  </si>
  <si>
    <t>A melléklet az önkormányzat címrendjét tartlamazza. ( cím, szám, alszám, gazdálkodási forma, megnevezés szerinti részletezésben)</t>
  </si>
  <si>
    <t>A mellékletben a költségvetési rendelet mellékleteinek részletes taratalmi bemutatására szolgál.</t>
  </si>
  <si>
    <t xml:space="preserve">A melléklet az önkormányzat összevont tervezett bevételi és kiadási főösszegét, a bevételek és kiadások részletezését tartalmazza a főbb bevételi és kiadási jogcímek szerinti részletezésben. </t>
  </si>
  <si>
    <t xml:space="preserve">A melléklet az önkormányzat összevont tervezett bevételi és kiadási főösszegéből a működési bevételek és kiadások részletezését tartalmazza a főbb bevételi és kiadási jogcímek szerinti részletezésben. </t>
  </si>
  <si>
    <t xml:space="preserve">A melléklet az önkomrányzat összevont tervezett bevételi és kiadási főösszegéből a felhalmozási bevételek és kiadások részletezését tartalmazza a főbb bevételi és kiadási jogcímek szerinti részletezésben. </t>
  </si>
  <si>
    <t xml:space="preserve">A melléklet az önkormányzat tervezett bevételi és kiadási főösszegének működési és  felhalmozási bevételek és kiadások részletezését tartalmazza a főbb bevételi és kiadási jogcímek szerinti részletezésben a tervidőszakra és az azt követő két költségvetési évre vonatkozóan. </t>
  </si>
  <si>
    <t xml:space="preserve">A táblázat a tervidőszak során bizotsítandó kedvezmények részletezését tartalmazza megnevezés, jogcím, érintettek száma, kedvezmény mértéke, valamint a biztosított kedvezmény halmozott összege szerinti részletezésben. </t>
  </si>
  <si>
    <t xml:space="preserve">A melléklet az önkormányzat tervezett bevételeinek és kiadásainak ütemezést, tehát az előirányzat felhasználási, valamint ezek alapján a likviditási ütemtrvét tartalmazza. </t>
  </si>
  <si>
    <t xml:space="preserve">A melléklet az önormányzatot megillető állami hozzájáulások, támogatások, kiegészítések és átangedett bevételek jogcímek szerinti részletezését tatalmazza.  </t>
  </si>
  <si>
    <t>Kölcsönök visszatérülése</t>
  </si>
  <si>
    <t>bevételeinek és kiadásainak 2015. évi alakulása</t>
  </si>
  <si>
    <t>2014. évi módosított ei.</t>
  </si>
  <si>
    <t xml:space="preserve">Kisbér Város Önkormányzata 2015. évi </t>
  </si>
  <si>
    <t xml:space="preserve">Kisbér Város Önkormányzata felhalmozási kiadásai 2015. évre </t>
  </si>
  <si>
    <t>Kisbér Város Önkormányzata 2015. évi költségvetési hiánya</t>
  </si>
  <si>
    <t>Kisbér Város Önkormányzata 2015. évi</t>
  </si>
  <si>
    <t>Kisbér Város Önkormányzata 2015. évi bevételei intézményenként</t>
  </si>
  <si>
    <t>2015. évi előirányzatok</t>
  </si>
  <si>
    <t>2014. m.ei.</t>
  </si>
  <si>
    <t>2015. er. ei.</t>
  </si>
  <si>
    <t>Kisbér Város Önkormányzata 2015. évi kiadásai intézményenként</t>
  </si>
  <si>
    <t xml:space="preserve">2015. évi kiadási előirányzatok </t>
  </si>
  <si>
    <t>2015. m.ei.</t>
  </si>
  <si>
    <t xml:space="preserve">Kisbér Város Önkormányzata által foglalkoztatottak létszámának alakulása 2015. évben </t>
  </si>
  <si>
    <t>Engedélyezett álláshelyek száma (2015. jan. 1.) Egész álláshelyben számítva</t>
  </si>
  <si>
    <t>2017.</t>
  </si>
  <si>
    <t>egyes 2015. évi bevételeinek és kiadásainak részletezése</t>
  </si>
  <si>
    <t xml:space="preserve"> rövid lejáratú kötelezettségei 2015. január 1.-jén</t>
  </si>
  <si>
    <t xml:space="preserve">Törlesztés 2015. évben </t>
  </si>
  <si>
    <t>2015. január 1.-én</t>
  </si>
  <si>
    <t>Tartozás összege 2015. jan. 1.-én</t>
  </si>
  <si>
    <t xml:space="preserve">2017. év </t>
  </si>
  <si>
    <t xml:space="preserve">A táblázatban szereplő hosszú lejáratú kötelezettségek 2015. évi törlesztőrésze a 14/a. számú melléklet szerint rövid lejáratú kötelezettségek összegét növeli. </t>
  </si>
  <si>
    <t>Kisbér Város Önkormányzata 2015. évi címrendje</t>
  </si>
  <si>
    <t>Kisbér Város Önkormányzata 2015. évi bevételei és kiadásai</t>
  </si>
  <si>
    <t>Kisbér Város Önkormányzata 2015. évi működési bevételei és kiadásai</t>
  </si>
  <si>
    <t>Kisbér Város Önkormányzata 2015. évi felhalmozási bevételei és kiadásai</t>
  </si>
  <si>
    <t>2017. évi ei.</t>
  </si>
  <si>
    <t xml:space="preserve">Kisbér Város Önkormányzata 2015. évi előirányzatfelhasználási és likviditási ütemterve </t>
  </si>
  <si>
    <t>Kisbér Város  Önkormányzata által 2015. évben biztosítandó kedvezmények</t>
  </si>
  <si>
    <t>HUSK vízrendezés</t>
  </si>
  <si>
    <t>Önk. jogalk., önk. ig. tev.</t>
  </si>
  <si>
    <t>Lakó és nem l. ing. kezelése</t>
  </si>
  <si>
    <t>Intézm. Étk.  (konyha)</t>
  </si>
  <si>
    <t>Közutak fenntart. üz., fejlesztése</t>
  </si>
  <si>
    <t>Zöldter. kez., közvil., köztem.</t>
  </si>
  <si>
    <t>Városgazd. egyéb</t>
  </si>
  <si>
    <t>Intézmény üz. (PSÁI, TMG)</t>
  </si>
  <si>
    <t>Család és nővéd., ifj. eü.</t>
  </si>
  <si>
    <t>Közfog-lalkoztatás</t>
  </si>
  <si>
    <t>Kiskastély, lovarda, makettpark</t>
  </si>
  <si>
    <t>Sport-csarnok</t>
  </si>
  <si>
    <t>Önkorm. egyéb fea.</t>
  </si>
  <si>
    <t>Polgármesteri Hivatalhoz</t>
  </si>
  <si>
    <t>Útépítés pályázati alap</t>
  </si>
  <si>
    <t>Kamerarendszer bővítése</t>
  </si>
  <si>
    <t>Makettpark felújítás</t>
  </si>
  <si>
    <t>Beruházási alap</t>
  </si>
  <si>
    <t>Gépbeszerzés</t>
  </si>
  <si>
    <t>Intézményi beruházási keret</t>
  </si>
  <si>
    <t>Intézményi felújítási keret</t>
  </si>
  <si>
    <t>Gyögyszem Óvodához</t>
  </si>
  <si>
    <t>Wass Albert Művelődési Központhoz</t>
  </si>
  <si>
    <t>Könyvtár - mozók. Fea.</t>
  </si>
  <si>
    <t>KEOP Csatorna beruházás (Bs-Vk közös)</t>
  </si>
  <si>
    <t>előleg kifiz.</t>
  </si>
  <si>
    <t>folymatban lévő</t>
  </si>
  <si>
    <t>fiz. befejezett</t>
  </si>
  <si>
    <t xml:space="preserve">Az összeget az EU ömerőelep támogatás és a BM önerő támogatás </t>
  </si>
  <si>
    <t>Az összeg csak a KEOP támogatást tartalmazza.</t>
  </si>
  <si>
    <t>csökkenti.</t>
  </si>
  <si>
    <t>TÁMOP foglalkoztatás</t>
  </si>
  <si>
    <t>Megj.</t>
  </si>
  <si>
    <t>*</t>
  </si>
  <si>
    <t>**</t>
  </si>
  <si>
    <t>***</t>
  </si>
  <si>
    <t xml:space="preserve">*** A család és nővéd.fea esetében a 4 főállású álláshelyből 1 üres, 3 betőtltött, de egy GYED-en lévő dolgozó munkáját megb. szer. fog. látja el. </t>
  </si>
  <si>
    <t>Energia rac. program (PS)</t>
  </si>
  <si>
    <t>Csatorna felújítás (ÉDV Zrt.</t>
  </si>
  <si>
    <t>Földterület vásárlás (WB)</t>
  </si>
  <si>
    <t xml:space="preserve">Kisbér Város Önkormányzata 2015. évi központi forrásból származó bevételeinek jogcímenkénti alakulása </t>
  </si>
  <si>
    <t>Jogc.</t>
  </si>
  <si>
    <t>B111</t>
  </si>
  <si>
    <t>A települési önkormányzatok működési támogatása</t>
  </si>
  <si>
    <t>B112</t>
  </si>
  <si>
    <t>Óvodapedagógusok bértámogatása 8 hónap</t>
  </si>
  <si>
    <t>Segítők bértámogatása 8 hónap</t>
  </si>
  <si>
    <t>Óvodapedagógusok bértámogatása 4 hónap</t>
  </si>
  <si>
    <t>Segítők bértámogatása 4 hónap</t>
  </si>
  <si>
    <t xml:space="preserve">Óvodapedagógusok átlagbérének és közterheinek elismert pótlólagos összege </t>
  </si>
  <si>
    <t>Óvodaműködtetési támogatás 8 hónap</t>
  </si>
  <si>
    <t>Óvodaműködtetési támogatás 4 hónap</t>
  </si>
  <si>
    <t xml:space="preserve">Kiegészítő támogatás az óvodapedagógusok minősítéséből adódó többletkiadáspkhoz </t>
  </si>
  <si>
    <t>A települési önkormányzatok szociális feladatainak egyéb támogtása</t>
  </si>
  <si>
    <t>Szociális és gyermekjólési alapszolgáltatások általános feldadatai</t>
  </si>
  <si>
    <t>B113</t>
  </si>
  <si>
    <t xml:space="preserve">Falugondnoki vagy tanyagondnoki szolgáltatás </t>
  </si>
  <si>
    <t>Időskorúak nappali intézményi ellátása</t>
  </si>
  <si>
    <t>A finanszírozás szempontjából elismert szakmai dolgozók bértámogatása</t>
  </si>
  <si>
    <t>Intézmény-üzemeltetési támogatás</t>
  </si>
  <si>
    <t>A finanszírozás szempontjából elismert szakmai dolgozók bértámogatása (gyermekétkeztetés)</t>
  </si>
  <si>
    <t xml:space="preserve">Gyermekétkeztetés intézmény-üzemeltetési támogatás   </t>
  </si>
  <si>
    <t xml:space="preserve">Települési önkormányzatok nyilvános könyvtári és közművelődési feladatainak támogatása </t>
  </si>
  <si>
    <t>B114</t>
  </si>
  <si>
    <t xml:space="preserve">Különbözet </t>
  </si>
  <si>
    <t>*Az önkormányzayti jogalkotásnál 1 fő álláshely a főfoglalkozású polgármester, a képviselők száma 8 fő, külsős biz. tagok 11 fő, sajós kapcsolattartó 1 fő</t>
  </si>
  <si>
    <t>A14/b. táblázatban szereplő hosszú lejáratú kötelezettségek 2015. évi törlesztőrésze a 14/a. számú melléklet szerinti rövid lejáratú kötelezettségek összegét növeli.</t>
  </si>
  <si>
    <t>Kötelező feladatok bevételei</t>
  </si>
  <si>
    <t>Önként vállalt feladatok bevételei</t>
  </si>
  <si>
    <t>Államigazgatási feladataok bevételei</t>
  </si>
  <si>
    <t>Sportcsarnok takarítógép</t>
  </si>
  <si>
    <t>2015. évi eredeti</t>
  </si>
  <si>
    <t>2015. módosított ei.</t>
  </si>
  <si>
    <t>melléklet a …/2015. (VI. …) önkormányzati rendelethez</t>
  </si>
  <si>
    <t>Sportcsarnok tetőfelújítás</t>
  </si>
  <si>
    <t>Parkosítási feladatokhoz</t>
  </si>
  <si>
    <t>lehívások már történtek</t>
  </si>
  <si>
    <t>2015. m. ei.</t>
  </si>
  <si>
    <t xml:space="preserve">2015. er. ei. </t>
  </si>
  <si>
    <t>2015.évi eredeti ei</t>
  </si>
  <si>
    <t xml:space="preserve">2015. évi mód.ei. </t>
  </si>
  <si>
    <t>Felhalmozási c.átvett pénzeszközök</t>
  </si>
  <si>
    <t>2013.évi túlfinanszírozás miatt PH bef.Önk-nak</t>
  </si>
  <si>
    <t>Szociális ágazati pótlék</t>
  </si>
  <si>
    <t>Foglalkoztatást helyettesítő támogatás</t>
  </si>
  <si>
    <t>Rendszeres szociális segély</t>
  </si>
  <si>
    <t>Lakásfenntartási támogatás</t>
  </si>
  <si>
    <t>B115</t>
  </si>
  <si>
    <t>2015. évi bérkompenzáció</t>
  </si>
  <si>
    <t>B21</t>
  </si>
  <si>
    <t>Lakossági közműfejlesztési támogatás</t>
  </si>
  <si>
    <t>Műk.c.visszat.tám.visszatérülése ÁH belülről- Roma Önk</t>
  </si>
  <si>
    <t>PH 2013. évi túlfinanszírozás rendezése</t>
  </si>
  <si>
    <t>KTKT-s intézmények 2014. évi támog.befiz.miatt</t>
  </si>
  <si>
    <t>2014.évi támogatás túlutalása KTKT-nak rend.</t>
  </si>
  <si>
    <t>Őszi Napfény Idősek Otthona 2014.évi elsz.rend.</t>
  </si>
  <si>
    <t>"Pékház" felújítás Nemzeti Kulturális Alap támog.</t>
  </si>
  <si>
    <t>Kisbéri Napok támogatása - LEHEL CB 2000 Kft</t>
  </si>
  <si>
    <t>Spartacus SE visszatérítendő támog. visszatérülése</t>
  </si>
  <si>
    <t>ÁH kívülről felh.c.átvett.peszk. - Lovarda homokos pálya</t>
  </si>
  <si>
    <t xml:space="preserve">Időskorúak járadéka </t>
  </si>
  <si>
    <t>ebből: Bérkompenzáció 2015. évi előlege</t>
  </si>
  <si>
    <t>PSÁI kazánház gázellátás korszerűsítési engedélyezési terv</t>
  </si>
  <si>
    <t>Konyhai eszközbeszerzés</t>
  </si>
  <si>
    <t>Áltatános Iskola kazán vásárlás</t>
  </si>
  <si>
    <t>Településszerkezeti- és Szabályozási Terv módosítás</t>
  </si>
  <si>
    <t>Külterületi öntött vas padok (10 db)</t>
  </si>
  <si>
    <t>ÉDV Zrt részvény vásárlása</t>
  </si>
  <si>
    <t>Nosztalgia pad (8 db) - START mintaprogram keretében</t>
  </si>
  <si>
    <t>Öntvény kerékpártároló (5 db) START mintaprg. Keretében</t>
  </si>
  <si>
    <t>Csőoszlopos szemétgyűjtő (6 db) START prg.keretében</t>
  </si>
  <si>
    <t>Gyepszellőztető - START mintaprg.keretében</t>
  </si>
  <si>
    <t>Hánta óvoda földkábeles árambekötés, telj.bővítés</t>
  </si>
  <si>
    <t>Önkormányzati lakásba gázkazán - Vásártér 10/C</t>
  </si>
  <si>
    <t>PSÁI előtti sáros terület rendbetétele</t>
  </si>
  <si>
    <t>TMG tetőszerkezet javítása</t>
  </si>
  <si>
    <t>Óvoda lambériázása</t>
  </si>
  <si>
    <t>TMG tornaszoba kialakítás</t>
  </si>
  <si>
    <t>TMG csőtörés miatti javítások</t>
  </si>
  <si>
    <t>TMG meszelés, festés</t>
  </si>
  <si>
    <t>Lakások, önkorm.intézmények  érintés- és villámvéd.felülvizsg.</t>
  </si>
  <si>
    <t>"Pékház" tetőszerkezet és pince boltozat felújítása</t>
  </si>
  <si>
    <t>PSÁI villanyházlózat érintésvédelem</t>
  </si>
  <si>
    <t>Spartacus SE visszatérítendő támogatás</t>
  </si>
  <si>
    <t>ÁH belüli megelőlegezések visszafizetése</t>
  </si>
  <si>
    <t>Fogászati ügyeleti hozzájárulás T.bánya</t>
  </si>
  <si>
    <t>Szociális ellát. (pénzb., term., étk.)</t>
  </si>
  <si>
    <t>Felhalmozási többlet (+), felhalmozási hány (-)</t>
  </si>
  <si>
    <r>
      <t>Működési célú általános tartalék</t>
    </r>
    <r>
      <rPr>
        <sz val="10"/>
        <rFont val="Calibri"/>
        <family val="2"/>
      </rPr>
      <t xml:space="preserve"> ( )</t>
    </r>
  </si>
  <si>
    <t>**Az intézményi üzemeltetési feladatok ellátása esetében a 3 részfoglalkozású álláshelyből a Táncsics Mihály Gimnázium esetében a gondnok rehab. foglalkoztatott.</t>
  </si>
  <si>
    <r>
      <t xml:space="preserve">Jövedelemadók  Magánszemélyek jövedelemadói </t>
    </r>
    <r>
      <rPr>
        <sz val="9"/>
        <rFont val="Calibri"/>
        <family val="2"/>
      </rPr>
      <t>(termőföld. bérbead. SZJA)</t>
    </r>
  </si>
  <si>
    <r>
      <t>Európai uniós forrásból finanszírozott támogatással megvalósuló projektjei</t>
    </r>
    <r>
      <rPr>
        <b/>
        <u val="single"/>
        <sz val="10"/>
        <rFont val="Calibri"/>
        <family val="2"/>
      </rPr>
      <t xml:space="preserve">  </t>
    </r>
  </si>
  <si>
    <t>20.</t>
  </si>
  <si>
    <t>17/c.</t>
  </si>
  <si>
    <t>17/b.</t>
  </si>
  <si>
    <t>17/a.</t>
  </si>
  <si>
    <t xml:space="preserve">Részfoglalkozású álláshelyek alakulása: Gyöngyszem Óvoda 1 fő 4 órás, Szoc. étk. 2 fő 4 órás, Városgazd. egyéb 1 fő 6 órás, Int. Üzemeltetés 1fő 4 órás és 2 fő 6 órás, Család és nővédelem 1 fő 6 órás, TÁMOP foglalkoztatás 3 fő 4 órás  8 hónapra, 1 fő 4 órás 6 hónapra.   </t>
  </si>
  <si>
    <t>Közfoglalkoztatás: 2015. január 1.-én start minatprogramok 2 * 9 fő 1 hónapra, hosszú téli 13 fő 3 hónapra, hosszú téli képzéssel 2 fő 4 napra. 2015. március 1-től induló programban 30 fő 2016. február 29-ig.</t>
  </si>
  <si>
    <t>Foglalkoztatottak száma (2014. dec. 31.)                                                                                                       főben</t>
  </si>
  <si>
    <t>2015. május 1-től az önkormányzati feladatok létszáma 2 fővel növekszik</t>
  </si>
  <si>
    <t>Engedélyezett álláshelyek száma 2015. június 1-i állapot szerint</t>
  </si>
  <si>
    <t>2015. március 1-től zöldterület kezetési feladatokról 1 álláshely átkerül a polgármesteri hivatalhoz</t>
  </si>
  <si>
    <t>adatok e Ft-ban</t>
  </si>
  <si>
    <t>Kötelezettség 2015. jan. 1.-én</t>
  </si>
  <si>
    <t>PH 2013. zárszámadás -, túlfinanszírozás vfiz</t>
  </si>
  <si>
    <t>2015. évi finanszírozási előleg</t>
  </si>
  <si>
    <t>Cégautóadó 2014. IV. n.év</t>
  </si>
  <si>
    <t>ÁFA befizetési kötelezettség (2014. 12. hó)</t>
  </si>
  <si>
    <t>Véncser közműfejlesztési hozzájárulás túlfizetés</t>
  </si>
  <si>
    <t>Helyi adó túlfizetések (Iparűzési adó feltöltés)</t>
  </si>
  <si>
    <t>Wass Albert Művelődési Központ szállítói kötelezettségek</t>
  </si>
  <si>
    <t>Gyöngyszem Óvoda szállítói kötelezettségek</t>
  </si>
  <si>
    <t>Önkormányzat szállítói kötelezettségek</t>
  </si>
  <si>
    <t>Betétek megszűntetése</t>
  </si>
  <si>
    <t>AH belüli megelőlegezések visszafizetése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</si>
</sst>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 CE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Calibri"/>
      <family val="2"/>
    </font>
    <font>
      <sz val="9"/>
      <name val="Calibri"/>
      <family val="2"/>
    </font>
    <font>
      <b/>
      <u val="single"/>
      <sz val="10"/>
      <name val="Calibri"/>
      <family val="2"/>
    </font>
    <font>
      <sz val="10"/>
      <color indexed="22"/>
      <name val="Calibri"/>
      <family val="2"/>
    </font>
    <font>
      <b/>
      <sz val="9"/>
      <name val="Calibri"/>
      <family val="2"/>
    </font>
    <font>
      <b/>
      <sz val="9"/>
      <color indexed="22"/>
      <name val="Calibri"/>
      <family val="2"/>
    </font>
    <font>
      <sz val="9"/>
      <color indexed="22"/>
      <name val="Calibri"/>
      <family val="2"/>
    </font>
    <font>
      <b/>
      <i/>
      <sz val="9"/>
      <name val="Calibri"/>
      <family val="2"/>
    </font>
    <font>
      <b/>
      <i/>
      <sz val="9"/>
      <color indexed="2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7"/>
      <name val="Calibri"/>
      <family val="2"/>
    </font>
    <font>
      <b/>
      <sz val="10"/>
      <color indexed="22"/>
      <name val="Calibri"/>
      <family val="2"/>
    </font>
    <font>
      <b/>
      <i/>
      <sz val="10"/>
      <name val="Calibri"/>
      <family val="2"/>
    </font>
    <font>
      <sz val="7"/>
      <color indexed="22"/>
      <name val="Calibri"/>
      <family val="2"/>
    </font>
    <font>
      <b/>
      <i/>
      <sz val="7"/>
      <name val="Calibri"/>
      <family val="2"/>
    </font>
    <font>
      <i/>
      <sz val="9"/>
      <name val="Calibri"/>
      <family val="2"/>
    </font>
    <font>
      <i/>
      <sz val="9"/>
      <color indexed="22"/>
      <name val="Calibri"/>
      <family val="2"/>
    </font>
    <font>
      <sz val="10"/>
      <color indexed="48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55"/>
      <name val="Calibri"/>
      <family val="2"/>
    </font>
    <font>
      <b/>
      <i/>
      <sz val="8"/>
      <name val="Calibri"/>
      <family val="2"/>
    </font>
    <font>
      <sz val="7"/>
      <color indexed="55"/>
      <name val="Calibri"/>
      <family val="2"/>
    </font>
    <font>
      <b/>
      <sz val="7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 style="medium"/>
      <top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medium">
        <color indexed="8"/>
      </left>
      <right style="medium"/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/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>
        <color indexed="8"/>
      </top>
      <bottom style="medium">
        <color indexed="8"/>
      </bottom>
    </border>
    <border>
      <left style="medium"/>
      <right/>
      <top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medium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1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17" borderId="7" applyNumberFormat="0" applyFont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38" fillId="4" borderId="0" applyNumberFormat="0" applyBorder="0" applyAlignment="0" applyProtection="0"/>
    <xf numFmtId="0" fontId="42" fillId="22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3" fillId="22" borderId="1" applyNumberFormat="0" applyAlignment="0" applyProtection="0"/>
    <xf numFmtId="9" fontId="0" fillId="0" borderId="0" applyFont="0" applyFill="0" applyBorder="0" applyAlignment="0" applyProtection="0"/>
  </cellStyleXfs>
  <cellXfs count="90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7" fillId="0" borderId="63" xfId="0" applyNumberFormat="1" applyFont="1" applyBorder="1" applyAlignment="1">
      <alignment vertical="center"/>
    </xf>
    <xf numFmtId="3" fontId="7" fillId="0" borderId="64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3" fontId="7" fillId="0" borderId="70" xfId="0" applyNumberFormat="1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7" fillId="0" borderId="76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3" fontId="7" fillId="0" borderId="8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83" xfId="0" applyNumberFormat="1" applyFont="1" applyFill="1" applyBorder="1" applyAlignment="1">
      <alignment vertical="center"/>
    </xf>
    <xf numFmtId="3" fontId="4" fillId="0" borderId="84" xfId="0" applyNumberFormat="1" applyFont="1" applyFill="1" applyBorder="1" applyAlignment="1">
      <alignment vertical="center"/>
    </xf>
    <xf numFmtId="3" fontId="4" fillId="0" borderId="84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3" fontId="4" fillId="0" borderId="86" xfId="0" applyNumberFormat="1" applyFont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8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88" xfId="0" applyNumberFormat="1" applyFont="1" applyBorder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3" fontId="10" fillId="0" borderId="27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10" fillId="0" borderId="82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0" fontId="10" fillId="0" borderId="89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7" fillId="0" borderId="83" xfId="0" applyNumberFormat="1" applyFont="1" applyFill="1" applyBorder="1" applyAlignment="1">
      <alignment vertical="center"/>
    </xf>
    <xf numFmtId="3" fontId="7" fillId="0" borderId="84" xfId="0" applyNumberFormat="1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0" xfId="0" applyFont="1" applyFill="1" applyBorder="1" applyAlignment="1">
      <alignment horizontal="left" vertical="center"/>
    </xf>
    <xf numFmtId="3" fontId="12" fillId="0" borderId="84" xfId="0" applyNumberFormat="1" applyFont="1" applyFill="1" applyBorder="1" applyAlignment="1">
      <alignment vertical="center"/>
    </xf>
    <xf numFmtId="3" fontId="3" fillId="0" borderId="84" xfId="0" applyNumberFormat="1" applyFont="1" applyFill="1" applyBorder="1" applyAlignment="1">
      <alignment vertical="center"/>
    </xf>
    <xf numFmtId="3" fontId="3" fillId="0" borderId="85" xfId="0" applyNumberFormat="1" applyFont="1" applyFill="1" applyBorder="1" applyAlignment="1">
      <alignment vertical="center"/>
    </xf>
    <xf numFmtId="0" fontId="13" fillId="0" borderId="84" xfId="0" applyFont="1" applyBorder="1" applyAlignment="1">
      <alignment vertical="center"/>
    </xf>
    <xf numFmtId="0" fontId="14" fillId="0" borderId="86" xfId="0" applyFont="1" applyBorder="1" applyAlignment="1">
      <alignment vertical="center" wrapText="1"/>
    </xf>
    <xf numFmtId="0" fontId="15" fillId="0" borderId="21" xfId="0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16" fillId="0" borderId="84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3" fontId="3" fillId="19" borderId="22" xfId="0" applyNumberFormat="1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2" fillId="0" borderId="37" xfId="0" applyFont="1" applyFill="1" applyBorder="1" applyAlignment="1">
      <alignment horizontal="left"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91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92" xfId="0" applyNumberFormat="1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19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3" fillId="0" borderId="95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3" fontId="15" fillId="0" borderId="84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96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28" xfId="0" applyFont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97" xfId="0" applyFont="1" applyBorder="1" applyAlignment="1">
      <alignment vertical="center" wrapText="1"/>
    </xf>
    <xf numFmtId="0" fontId="3" fillId="0" borderId="98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3" fontId="12" fillId="0" borderId="30" xfId="0" applyNumberFormat="1" applyFont="1" applyBorder="1" applyAlignment="1">
      <alignment vertical="center"/>
    </xf>
    <xf numFmtId="3" fontId="3" fillId="0" borderId="99" xfId="0" applyNumberFormat="1" applyFont="1" applyBorder="1" applyAlignment="1">
      <alignment vertical="center"/>
    </xf>
    <xf numFmtId="3" fontId="3" fillId="0" borderId="95" xfId="0" applyNumberFormat="1" applyFont="1" applyBorder="1" applyAlignment="1">
      <alignment vertical="center"/>
    </xf>
    <xf numFmtId="3" fontId="3" fillId="0" borderId="86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88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20" fillId="0" borderId="29" xfId="0" applyNumberFormat="1" applyFont="1" applyFill="1" applyBorder="1" applyAlignment="1">
      <alignment vertical="center"/>
    </xf>
    <xf numFmtId="3" fontId="20" fillId="0" borderId="93" xfId="0" applyNumberFormat="1" applyFont="1" applyFill="1" applyBorder="1" applyAlignment="1">
      <alignment vertical="center"/>
    </xf>
    <xf numFmtId="3" fontId="20" fillId="0" borderId="30" xfId="0" applyNumberFormat="1" applyFont="1" applyFill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9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12" fillId="0" borderId="100" xfId="0" applyFont="1" applyBorder="1" applyAlignment="1">
      <alignment horizontal="center"/>
    </xf>
    <xf numFmtId="0" fontId="12" fillId="0" borderId="10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0" borderId="10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47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104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2" fillId="0" borderId="105" xfId="0" applyNumberFormat="1" applyFont="1" applyBorder="1" applyAlignment="1">
      <alignment/>
    </xf>
    <xf numFmtId="3" fontId="3" fillId="0" borderId="93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3" fillId="0" borderId="106" xfId="0" applyNumberFormat="1" applyFont="1" applyBorder="1" applyAlignment="1">
      <alignment/>
    </xf>
    <xf numFmtId="3" fontId="3" fillId="0" borderId="107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3" fillId="0" borderId="98" xfId="0" applyNumberFormat="1" applyFont="1" applyBorder="1" applyAlignment="1">
      <alignment/>
    </xf>
    <xf numFmtId="3" fontId="3" fillId="0" borderId="108" xfId="0" applyNumberFormat="1" applyFont="1" applyBorder="1" applyAlignment="1">
      <alignment/>
    </xf>
    <xf numFmtId="3" fontId="3" fillId="0" borderId="109" xfId="0" applyNumberFormat="1" applyFont="1" applyBorder="1" applyAlignment="1">
      <alignment/>
    </xf>
    <xf numFmtId="3" fontId="3" fillId="0" borderId="110" xfId="0" applyNumberFormat="1" applyFont="1" applyBorder="1" applyAlignment="1">
      <alignment/>
    </xf>
    <xf numFmtId="3" fontId="12" fillId="0" borderId="111" xfId="0" applyNumberFormat="1" applyFont="1" applyBorder="1" applyAlignment="1">
      <alignment/>
    </xf>
    <xf numFmtId="3" fontId="12" fillId="0" borderId="112" xfId="0" applyNumberFormat="1" applyFont="1" applyBorder="1" applyAlignment="1">
      <alignment/>
    </xf>
    <xf numFmtId="3" fontId="12" fillId="0" borderId="52" xfId="0" applyNumberFormat="1" applyFont="1" applyBorder="1" applyAlignment="1">
      <alignment/>
    </xf>
    <xf numFmtId="3" fontId="12" fillId="0" borderId="113" xfId="0" applyNumberFormat="1" applyFont="1" applyBorder="1" applyAlignment="1">
      <alignment/>
    </xf>
    <xf numFmtId="3" fontId="3" fillId="0" borderId="114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9" xfId="0" applyFont="1" applyBorder="1" applyAlignment="1">
      <alignment/>
    </xf>
    <xf numFmtId="0" fontId="12" fillId="0" borderId="2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5" xfId="0" applyFont="1" applyBorder="1" applyAlignment="1">
      <alignment/>
    </xf>
    <xf numFmtId="0" fontId="4" fillId="0" borderId="116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17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vertical="center"/>
    </xf>
    <xf numFmtId="3" fontId="4" fillId="0" borderId="118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4" fillId="0" borderId="119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120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92" xfId="0" applyNumberFormat="1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3" fontId="4" fillId="0" borderId="121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122" xfId="0" applyFont="1" applyBorder="1" applyAlignment="1">
      <alignment vertical="center"/>
    </xf>
    <xf numFmtId="3" fontId="10" fillId="0" borderId="122" xfId="0" applyNumberFormat="1" applyFont="1" applyBorder="1" applyAlignment="1">
      <alignment vertical="center"/>
    </xf>
    <xf numFmtId="3" fontId="10" fillId="0" borderId="123" xfId="0" applyNumberFormat="1" applyFont="1" applyBorder="1" applyAlignment="1">
      <alignment vertical="center"/>
    </xf>
    <xf numFmtId="3" fontId="10" fillId="0" borderId="124" xfId="0" applyNumberFormat="1" applyFont="1" applyBorder="1" applyAlignment="1">
      <alignment vertical="center"/>
    </xf>
    <xf numFmtId="3" fontId="10" fillId="0" borderId="125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83" xfId="0" applyNumberFormat="1" applyFont="1" applyBorder="1" applyAlignment="1">
      <alignment vertical="center"/>
    </xf>
    <xf numFmtId="3" fontId="4" fillId="0" borderId="126" xfId="0" applyNumberFormat="1" applyFont="1" applyBorder="1" applyAlignment="1">
      <alignment vertical="center"/>
    </xf>
    <xf numFmtId="3" fontId="4" fillId="0" borderId="127" xfId="0" applyNumberFormat="1" applyFont="1" applyBorder="1" applyAlignment="1">
      <alignment vertical="center"/>
    </xf>
    <xf numFmtId="3" fontId="4" fillId="0" borderId="128" xfId="0" applyNumberFormat="1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" fontId="4" fillId="0" borderId="129" xfId="0" applyNumberFormat="1" applyFont="1" applyBorder="1" applyAlignment="1">
      <alignment vertical="center"/>
    </xf>
    <xf numFmtId="3" fontId="4" fillId="0" borderId="130" xfId="0" applyNumberFormat="1" applyFont="1" applyBorder="1" applyAlignment="1">
      <alignment vertical="center"/>
    </xf>
    <xf numFmtId="3" fontId="4" fillId="0" borderId="131" xfId="0" applyNumberFormat="1" applyFont="1" applyBorder="1" applyAlignment="1">
      <alignment vertical="center"/>
    </xf>
    <xf numFmtId="3" fontId="4" fillId="0" borderId="87" xfId="0" applyNumberFormat="1" applyFont="1" applyBorder="1" applyAlignment="1">
      <alignment vertical="center"/>
    </xf>
    <xf numFmtId="3" fontId="4" fillId="0" borderId="132" xfId="0" applyNumberFormat="1" applyFont="1" applyBorder="1" applyAlignment="1">
      <alignment vertical="center"/>
    </xf>
    <xf numFmtId="3" fontId="4" fillId="0" borderId="133" xfId="0" applyNumberFormat="1" applyFont="1" applyBorder="1" applyAlignment="1">
      <alignment vertical="center"/>
    </xf>
    <xf numFmtId="3" fontId="4" fillId="0" borderId="134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3" fontId="7" fillId="0" borderId="93" xfId="0" applyNumberFormat="1" applyFont="1" applyBorder="1" applyAlignment="1">
      <alignment vertical="center"/>
    </xf>
    <xf numFmtId="3" fontId="7" fillId="0" borderId="135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" fontId="4" fillId="0" borderId="136" xfId="0" applyNumberFormat="1" applyFont="1" applyBorder="1" applyAlignment="1">
      <alignment vertical="center"/>
    </xf>
    <xf numFmtId="3" fontId="4" fillId="0" borderId="137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47" xfId="0" applyNumberFormat="1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3" fontId="7" fillId="0" borderId="138" xfId="0" applyNumberFormat="1" applyFont="1" applyBorder="1" applyAlignment="1">
      <alignment vertical="center"/>
    </xf>
    <xf numFmtId="3" fontId="7" fillId="0" borderId="139" xfId="0" applyNumberFormat="1" applyFont="1" applyBorder="1" applyAlignment="1">
      <alignment vertical="center"/>
    </xf>
    <xf numFmtId="3" fontId="7" fillId="0" borderId="140" xfId="0" applyNumberFormat="1" applyFont="1" applyBorder="1" applyAlignment="1">
      <alignment vertical="center"/>
    </xf>
    <xf numFmtId="3" fontId="7" fillId="0" borderId="141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4" fillId="0" borderId="124" xfId="0" applyNumberFormat="1" applyFont="1" applyBorder="1" applyAlignment="1">
      <alignment vertical="center"/>
    </xf>
    <xf numFmtId="3" fontId="4" fillId="0" borderId="125" xfId="0" applyNumberFormat="1" applyFont="1" applyBorder="1" applyAlignment="1">
      <alignment vertical="center"/>
    </xf>
    <xf numFmtId="3" fontId="4" fillId="0" borderId="142" xfId="0" applyNumberFormat="1" applyFont="1" applyBorder="1" applyAlignment="1">
      <alignment vertical="center"/>
    </xf>
    <xf numFmtId="3" fontId="4" fillId="0" borderId="90" xfId="0" applyNumberFormat="1" applyFont="1" applyBorder="1" applyAlignment="1">
      <alignment vertical="center"/>
    </xf>
    <xf numFmtId="3" fontId="4" fillId="0" borderId="138" xfId="0" applyNumberFormat="1" applyFont="1" applyBorder="1" applyAlignment="1">
      <alignment vertical="center"/>
    </xf>
    <xf numFmtId="3" fontId="4" fillId="0" borderId="139" xfId="0" applyNumberFormat="1" applyFont="1" applyBorder="1" applyAlignment="1">
      <alignment vertical="center"/>
    </xf>
    <xf numFmtId="3" fontId="4" fillId="0" borderId="143" xfId="0" applyNumberFormat="1" applyFont="1" applyBorder="1" applyAlignment="1">
      <alignment vertical="center"/>
    </xf>
    <xf numFmtId="3" fontId="4" fillId="0" borderId="144" xfId="0" applyNumberFormat="1" applyFont="1" applyBorder="1" applyAlignment="1">
      <alignment vertical="center"/>
    </xf>
    <xf numFmtId="3" fontId="4" fillId="0" borderId="145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4" fillId="0" borderId="146" xfId="0" applyNumberFormat="1" applyFont="1" applyBorder="1" applyAlignment="1">
      <alignment vertical="center"/>
    </xf>
    <xf numFmtId="3" fontId="4" fillId="0" borderId="91" xfId="0" applyNumberFormat="1" applyFont="1" applyBorder="1" applyAlignment="1">
      <alignment vertical="center"/>
    </xf>
    <xf numFmtId="3" fontId="7" fillId="0" borderId="147" xfId="0" applyNumberFormat="1" applyFont="1" applyBorder="1" applyAlignment="1">
      <alignment vertical="center"/>
    </xf>
    <xf numFmtId="3" fontId="7" fillId="0" borderId="137" xfId="0" applyNumberFormat="1" applyFont="1" applyBorder="1" applyAlignment="1">
      <alignment vertical="center"/>
    </xf>
    <xf numFmtId="3" fontId="7" fillId="0" borderId="148" xfId="0" applyNumberFormat="1" applyFont="1" applyBorder="1" applyAlignment="1">
      <alignment vertical="center"/>
    </xf>
    <xf numFmtId="3" fontId="7" fillId="0" borderId="149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3" fontId="10" fillId="0" borderId="147" xfId="0" applyNumberFormat="1" applyFont="1" applyBorder="1" applyAlignment="1">
      <alignment vertical="center"/>
    </xf>
    <xf numFmtId="3" fontId="10" fillId="0" borderId="137" xfId="0" applyNumberFormat="1" applyFont="1" applyBorder="1" applyAlignment="1">
      <alignment vertical="center"/>
    </xf>
    <xf numFmtId="3" fontId="10" fillId="0" borderId="149" xfId="0" applyNumberFormat="1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3" fontId="7" fillId="0" borderId="150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8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7" fillId="0" borderId="151" xfId="0" applyNumberFormat="1" applyFont="1" applyBorder="1" applyAlignment="1">
      <alignment vertical="center"/>
    </xf>
    <xf numFmtId="3" fontId="10" fillId="0" borderId="152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0" fillId="0" borderId="153" xfId="0" applyFont="1" applyBorder="1" applyAlignment="1">
      <alignment vertical="center"/>
    </xf>
    <xf numFmtId="3" fontId="10" fillId="0" borderId="153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154" xfId="0" applyFont="1" applyBorder="1" applyAlignment="1">
      <alignment vertical="center"/>
    </xf>
    <xf numFmtId="3" fontId="10" fillId="0" borderId="154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115" xfId="0" applyNumberFormat="1" applyFont="1" applyBorder="1" applyAlignment="1">
      <alignment vertical="center"/>
    </xf>
    <xf numFmtId="3" fontId="4" fillId="0" borderId="96" xfId="0" applyNumberFormat="1" applyFont="1" applyBorder="1" applyAlignment="1">
      <alignment vertical="center"/>
    </xf>
    <xf numFmtId="0" fontId="4" fillId="0" borderId="116" xfId="0" applyFont="1" applyFill="1" applyBorder="1" applyAlignment="1">
      <alignment vertical="center"/>
    </xf>
    <xf numFmtId="3" fontId="4" fillId="0" borderId="116" xfId="0" applyNumberFormat="1" applyFont="1" applyBorder="1" applyAlignment="1">
      <alignment vertical="center"/>
    </xf>
    <xf numFmtId="3" fontId="4" fillId="0" borderId="155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156" xfId="0" applyNumberFormat="1" applyFont="1" applyBorder="1" applyAlignment="1">
      <alignment vertical="center"/>
    </xf>
    <xf numFmtId="0" fontId="4" fillId="0" borderId="157" xfId="0" applyFont="1" applyFill="1" applyBorder="1" applyAlignment="1">
      <alignment vertical="center"/>
    </xf>
    <xf numFmtId="3" fontId="4" fillId="0" borderId="157" xfId="0" applyNumberFormat="1" applyFont="1" applyBorder="1" applyAlignment="1">
      <alignment vertical="center"/>
    </xf>
    <xf numFmtId="3" fontId="4" fillId="0" borderId="158" xfId="0" applyNumberFormat="1" applyFont="1" applyBorder="1" applyAlignment="1">
      <alignment vertical="center"/>
    </xf>
    <xf numFmtId="3" fontId="4" fillId="0" borderId="159" xfId="0" applyNumberFormat="1" applyFont="1" applyBorder="1" applyAlignment="1">
      <alignment vertical="center"/>
    </xf>
    <xf numFmtId="0" fontId="4" fillId="0" borderId="160" xfId="0" applyFont="1" applyFill="1" applyBorder="1" applyAlignment="1">
      <alignment vertical="center"/>
    </xf>
    <xf numFmtId="3" fontId="4" fillId="0" borderId="160" xfId="0" applyNumberFormat="1" applyFont="1" applyBorder="1" applyAlignment="1">
      <alignment vertical="center"/>
    </xf>
    <xf numFmtId="3" fontId="4" fillId="0" borderId="161" xfId="0" applyNumberFormat="1" applyFont="1" applyBorder="1" applyAlignment="1">
      <alignment vertical="center"/>
    </xf>
    <xf numFmtId="3" fontId="4" fillId="0" borderId="162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19" xfId="0" applyNumberFormat="1" applyFont="1" applyBorder="1" applyAlignment="1">
      <alignment vertical="center"/>
    </xf>
    <xf numFmtId="3" fontId="23" fillId="0" borderId="40" xfId="0" applyNumberFormat="1" applyFont="1" applyBorder="1" applyAlignment="1">
      <alignment vertical="center"/>
    </xf>
    <xf numFmtId="3" fontId="23" fillId="0" borderId="33" xfId="0" applyNumberFormat="1" applyFont="1" applyBorder="1" applyAlignment="1">
      <alignment vertical="center"/>
    </xf>
    <xf numFmtId="3" fontId="23" fillId="0" borderId="84" xfId="0" applyNumberFormat="1" applyFont="1" applyBorder="1" applyAlignment="1">
      <alignment vertical="center"/>
    </xf>
    <xf numFmtId="0" fontId="4" fillId="0" borderId="122" xfId="0" applyFont="1" applyFill="1" applyBorder="1" applyAlignment="1">
      <alignment vertical="center"/>
    </xf>
    <xf numFmtId="3" fontId="4" fillId="0" borderId="122" xfId="0" applyNumberFormat="1" applyFont="1" applyBorder="1" applyAlignment="1">
      <alignment vertical="center"/>
    </xf>
    <xf numFmtId="3" fontId="23" fillId="0" borderId="122" xfId="0" applyNumberFormat="1" applyFont="1" applyBorder="1" applyAlignment="1">
      <alignment vertical="center"/>
    </xf>
    <xf numFmtId="3" fontId="4" fillId="0" borderId="97" xfId="0" applyNumberFormat="1" applyFont="1" applyBorder="1" applyAlignment="1">
      <alignment vertical="center"/>
    </xf>
    <xf numFmtId="3" fontId="23" fillId="0" borderId="124" xfId="0" applyNumberFormat="1" applyFont="1" applyBorder="1" applyAlignment="1">
      <alignment vertical="center"/>
    </xf>
    <xf numFmtId="3" fontId="4" fillId="0" borderId="99" xfId="0" applyNumberFormat="1" applyFont="1" applyBorder="1" applyAlignment="1">
      <alignment vertical="center"/>
    </xf>
    <xf numFmtId="3" fontId="23" fillId="0" borderId="157" xfId="0" applyNumberFormat="1" applyFont="1" applyBorder="1" applyAlignment="1">
      <alignment vertical="center"/>
    </xf>
    <xf numFmtId="3" fontId="23" fillId="0" borderId="129" xfId="0" applyNumberFormat="1" applyFont="1" applyBorder="1" applyAlignment="1">
      <alignment vertical="center"/>
    </xf>
    <xf numFmtId="0" fontId="4" fillId="0" borderId="163" xfId="0" applyFont="1" applyFill="1" applyBorder="1" applyAlignment="1">
      <alignment vertical="center"/>
    </xf>
    <xf numFmtId="3" fontId="4" fillId="0" borderId="163" xfId="0" applyNumberFormat="1" applyFont="1" applyBorder="1" applyAlignment="1">
      <alignment vertical="center"/>
    </xf>
    <xf numFmtId="3" fontId="23" fillId="0" borderId="163" xfId="0" applyNumberFormat="1" applyFont="1" applyBorder="1" applyAlignment="1">
      <alignment vertical="center"/>
    </xf>
    <xf numFmtId="3" fontId="4" fillId="0" borderId="164" xfId="0" applyNumberFormat="1" applyFont="1" applyBorder="1" applyAlignment="1">
      <alignment vertical="center"/>
    </xf>
    <xf numFmtId="3" fontId="23" fillId="0" borderId="143" xfId="0" applyNumberFormat="1" applyFont="1" applyBorder="1" applyAlignment="1">
      <alignment vertical="center"/>
    </xf>
    <xf numFmtId="3" fontId="4" fillId="0" borderId="165" xfId="0" applyNumberFormat="1" applyFont="1" applyBorder="1" applyAlignment="1">
      <alignment vertical="center"/>
    </xf>
    <xf numFmtId="0" fontId="7" fillId="0" borderId="122" xfId="0" applyFont="1" applyFill="1" applyBorder="1" applyAlignment="1">
      <alignment vertical="center"/>
    </xf>
    <xf numFmtId="3" fontId="7" fillId="0" borderId="122" xfId="0" applyNumberFormat="1" applyFont="1" applyBorder="1" applyAlignment="1">
      <alignment vertical="center"/>
    </xf>
    <xf numFmtId="3" fontId="7" fillId="0" borderId="97" xfId="0" applyNumberFormat="1" applyFont="1" applyBorder="1" applyAlignment="1">
      <alignment vertical="center"/>
    </xf>
    <xf numFmtId="3" fontId="7" fillId="0" borderId="124" xfId="0" applyNumberFormat="1" applyFont="1" applyBorder="1" applyAlignment="1">
      <alignment vertical="center"/>
    </xf>
    <xf numFmtId="3" fontId="7" fillId="0" borderId="99" xfId="0" applyNumberFormat="1" applyFont="1" applyBorder="1" applyAlignment="1">
      <alignment vertical="center"/>
    </xf>
    <xf numFmtId="0" fontId="10" fillId="0" borderId="163" xfId="0" applyFont="1" applyFill="1" applyBorder="1" applyAlignment="1">
      <alignment vertical="center"/>
    </xf>
    <xf numFmtId="3" fontId="10" fillId="0" borderId="163" xfId="0" applyNumberFormat="1" applyFont="1" applyBorder="1" applyAlignment="1">
      <alignment vertical="center"/>
    </xf>
    <xf numFmtId="3" fontId="10" fillId="0" borderId="164" xfId="0" applyNumberFormat="1" applyFont="1" applyBorder="1" applyAlignment="1">
      <alignment vertical="center"/>
    </xf>
    <xf numFmtId="3" fontId="10" fillId="0" borderId="143" xfId="0" applyNumberFormat="1" applyFont="1" applyBorder="1" applyAlignment="1">
      <alignment vertical="center"/>
    </xf>
    <xf numFmtId="3" fontId="10" fillId="0" borderId="165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10" fillId="0" borderId="105" xfId="0" applyNumberFormat="1" applyFont="1" applyBorder="1" applyAlignment="1">
      <alignment vertic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96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8" xfId="0" applyFont="1" applyBorder="1" applyAlignment="1">
      <alignment vertical="center"/>
    </xf>
    <xf numFmtId="0" fontId="3" fillId="0" borderId="139" xfId="0" applyFont="1" applyBorder="1" applyAlignment="1">
      <alignment horizontal="center" vertical="center"/>
    </xf>
    <xf numFmtId="0" fontId="3" fillId="0" borderId="138" xfId="0" applyFont="1" applyBorder="1" applyAlignment="1">
      <alignment vertical="center" wrapText="1"/>
    </xf>
    <xf numFmtId="3" fontId="3" fillId="0" borderId="84" xfId="0" applyNumberFormat="1" applyFont="1" applyBorder="1" applyAlignment="1">
      <alignment horizontal="right" vertical="center"/>
    </xf>
    <xf numFmtId="3" fontId="3" fillId="0" borderId="84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3" fontId="25" fillId="0" borderId="22" xfId="0" applyNumberFormat="1" applyFont="1" applyBorder="1" applyAlignment="1">
      <alignment horizontal="right" vertical="center"/>
    </xf>
    <xf numFmtId="3" fontId="25" fillId="0" borderId="24" xfId="0" applyNumberFormat="1" applyFont="1" applyBorder="1" applyAlignment="1">
      <alignment vertical="center"/>
    </xf>
    <xf numFmtId="3" fontId="3" fillId="0" borderId="139" xfId="0" applyNumberFormat="1" applyFont="1" applyBorder="1" applyAlignment="1">
      <alignment horizontal="right" vertical="center"/>
    </xf>
    <xf numFmtId="3" fontId="3" fillId="0" borderId="139" xfId="0" applyNumberFormat="1" applyFont="1" applyBorder="1" applyAlignment="1">
      <alignment vertical="center"/>
    </xf>
    <xf numFmtId="3" fontId="3" fillId="0" borderId="141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horizontal="right" vertical="center"/>
    </xf>
    <xf numFmtId="0" fontId="12" fillId="0" borderId="147" xfId="0" applyFont="1" applyBorder="1" applyAlignment="1">
      <alignment horizontal="center"/>
    </xf>
    <xf numFmtId="0" fontId="12" fillId="0" borderId="13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66" xfId="0" applyFont="1" applyBorder="1" applyAlignment="1">
      <alignment/>
    </xf>
    <xf numFmtId="0" fontId="3" fillId="0" borderId="167" xfId="0" applyFont="1" applyBorder="1" applyAlignment="1">
      <alignment/>
    </xf>
    <xf numFmtId="0" fontId="3" fillId="0" borderId="168" xfId="0" applyFont="1" applyBorder="1" applyAlignment="1">
      <alignment/>
    </xf>
    <xf numFmtId="0" fontId="3" fillId="0" borderId="169" xfId="0" applyFont="1" applyBorder="1" applyAlignment="1">
      <alignment/>
    </xf>
    <xf numFmtId="0" fontId="3" fillId="0" borderId="170" xfId="0" applyFont="1" applyBorder="1" applyAlignment="1">
      <alignment/>
    </xf>
    <xf numFmtId="0" fontId="3" fillId="0" borderId="0" xfId="0" applyFont="1" applyAlignment="1">
      <alignment horizontal="left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3" fontId="12" fillId="0" borderId="13" xfId="0" applyNumberFormat="1" applyFont="1" applyBorder="1" applyAlignment="1">
      <alignment vertical="center"/>
    </xf>
    <xf numFmtId="3" fontId="12" fillId="0" borderId="122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3" fontId="27" fillId="0" borderId="0" xfId="0" applyNumberFormat="1" applyFont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28" fillId="0" borderId="28" xfId="0" applyNumberFormat="1" applyFont="1" applyFill="1" applyBorder="1" applyAlignment="1">
      <alignment horizontal="left" vertical="center"/>
    </xf>
    <xf numFmtId="3" fontId="12" fillId="0" borderId="93" xfId="0" applyNumberFormat="1" applyFont="1" applyFill="1" applyBorder="1" applyAlignment="1">
      <alignment horizontal="center" vertical="center"/>
    </xf>
    <xf numFmtId="3" fontId="12" fillId="0" borderId="171" xfId="0" applyNumberFormat="1" applyFont="1" applyBorder="1" applyAlignment="1">
      <alignment vertical="center"/>
    </xf>
    <xf numFmtId="3" fontId="3" fillId="0" borderId="15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2" xfId="0" applyNumberFormat="1" applyFont="1" applyBorder="1" applyAlignment="1">
      <alignment vertical="center"/>
    </xf>
    <xf numFmtId="3" fontId="3" fillId="0" borderId="21" xfId="0" applyNumberFormat="1" applyFont="1" applyFill="1" applyBorder="1" applyAlignment="1">
      <alignment horizontal="left" vertical="center"/>
    </xf>
    <xf numFmtId="3" fontId="3" fillId="0" borderId="119" xfId="0" applyNumberFormat="1" applyFont="1" applyBorder="1" applyAlignment="1">
      <alignment vertical="center"/>
    </xf>
    <xf numFmtId="3" fontId="3" fillId="0" borderId="91" xfId="0" applyNumberFormat="1" applyFont="1" applyFill="1" applyBorder="1" applyAlignment="1">
      <alignment horizontal="left" vertical="center"/>
    </xf>
    <xf numFmtId="3" fontId="3" fillId="0" borderId="121" xfId="0" applyNumberFormat="1" applyFont="1" applyBorder="1" applyAlignment="1">
      <alignment vertical="center"/>
    </xf>
    <xf numFmtId="3" fontId="12" fillId="0" borderId="28" xfId="0" applyNumberFormat="1" applyFont="1" applyFill="1" applyBorder="1" applyAlignment="1">
      <alignment horizontal="left" vertical="center"/>
    </xf>
    <xf numFmtId="3" fontId="12" fillId="0" borderId="29" xfId="0" applyNumberFormat="1" applyFont="1" applyFill="1" applyBorder="1" applyAlignment="1">
      <alignment vertical="center"/>
    </xf>
    <xf numFmtId="3" fontId="12" fillId="0" borderId="93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vertical="center"/>
    </xf>
    <xf numFmtId="3" fontId="3" fillId="0" borderId="118" xfId="0" applyNumberFormat="1" applyFont="1" applyBorder="1" applyAlignment="1">
      <alignment vertical="center"/>
    </xf>
    <xf numFmtId="3" fontId="3" fillId="0" borderId="173" xfId="0" applyNumberFormat="1" applyFont="1" applyBorder="1" applyAlignment="1">
      <alignment vertical="center"/>
    </xf>
    <xf numFmtId="3" fontId="3" fillId="0" borderId="174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75" xfId="0" applyNumberFormat="1" applyFont="1" applyBorder="1" applyAlignment="1">
      <alignment vertical="center"/>
    </xf>
    <xf numFmtId="3" fontId="3" fillId="0" borderId="176" xfId="0" applyNumberFormat="1" applyFont="1" applyBorder="1" applyAlignment="1">
      <alignment vertical="center"/>
    </xf>
    <xf numFmtId="3" fontId="12" fillId="0" borderId="177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horizontal="left" vertical="center"/>
    </xf>
    <xf numFmtId="3" fontId="12" fillId="0" borderId="101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28" fillId="0" borderId="27" xfId="0" applyNumberFormat="1" applyFont="1" applyFill="1" applyBorder="1" applyAlignment="1">
      <alignment horizontal="left" vertical="center"/>
    </xf>
    <xf numFmtId="3" fontId="12" fillId="0" borderId="82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left" vertical="center"/>
    </xf>
    <xf numFmtId="3" fontId="3" fillId="0" borderId="83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left"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horizontal="left" vertical="center"/>
    </xf>
    <xf numFmtId="3" fontId="12" fillId="0" borderId="27" xfId="0" applyNumberFormat="1" applyFont="1" applyFill="1" applyBorder="1" applyAlignment="1">
      <alignment horizontal="left"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93" xfId="0" applyNumberFormat="1" applyFont="1" applyFill="1" applyBorder="1" applyAlignment="1">
      <alignment vertical="center"/>
    </xf>
    <xf numFmtId="3" fontId="12" fillId="0" borderId="4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29" fillId="0" borderId="0" xfId="0" applyNumberFormat="1" applyFont="1" applyBorder="1" applyAlignment="1">
      <alignment horizontal="center" vertical="center" wrapText="1"/>
    </xf>
    <xf numFmtId="3" fontId="3" fillId="0" borderId="178" xfId="0" applyNumberFormat="1" applyFont="1" applyBorder="1" applyAlignment="1">
      <alignment vertical="center"/>
    </xf>
    <xf numFmtId="3" fontId="3" fillId="0" borderId="179" xfId="0" applyNumberFormat="1" applyFont="1" applyBorder="1" applyAlignment="1">
      <alignment vertical="center"/>
    </xf>
    <xf numFmtId="3" fontId="3" fillId="0" borderId="180" xfId="0" applyNumberFormat="1" applyFont="1" applyBorder="1" applyAlignment="1">
      <alignment vertical="center"/>
    </xf>
    <xf numFmtId="3" fontId="3" fillId="0" borderId="181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 wrapText="1"/>
    </xf>
    <xf numFmtId="3" fontId="3" fillId="0" borderId="182" xfId="0" applyNumberFormat="1" applyFont="1" applyBorder="1" applyAlignment="1">
      <alignment vertical="center"/>
    </xf>
    <xf numFmtId="3" fontId="3" fillId="0" borderId="183" xfId="0" applyNumberFormat="1" applyFont="1" applyBorder="1" applyAlignment="1">
      <alignment vertical="center" wrapText="1"/>
    </xf>
    <xf numFmtId="3" fontId="3" fillId="0" borderId="184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 wrapText="1"/>
    </xf>
    <xf numFmtId="3" fontId="3" fillId="0" borderId="185" xfId="0" applyNumberFormat="1" applyFont="1" applyBorder="1" applyAlignment="1">
      <alignment horizontal="center" vertical="center"/>
    </xf>
    <xf numFmtId="3" fontId="3" fillId="0" borderId="186" xfId="0" applyNumberFormat="1" applyFont="1" applyBorder="1" applyAlignment="1">
      <alignment horizontal="center" vertical="center"/>
    </xf>
    <xf numFmtId="3" fontId="3" fillId="0" borderId="17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30" fillId="0" borderId="0" xfId="0" applyNumberFormat="1" applyFont="1" applyFill="1" applyAlignment="1">
      <alignment vertical="center"/>
    </xf>
    <xf numFmtId="3" fontId="6" fillId="24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left" vertical="center"/>
    </xf>
    <xf numFmtId="3" fontId="12" fillId="0" borderId="27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3" fontId="12" fillId="0" borderId="187" xfId="0" applyNumberFormat="1" applyFont="1" applyFill="1" applyBorder="1" applyAlignment="1">
      <alignment horizontal="left" vertical="center"/>
    </xf>
    <xf numFmtId="3" fontId="12" fillId="0" borderId="188" xfId="0" applyNumberFormat="1" applyFont="1" applyFill="1" applyBorder="1" applyAlignment="1">
      <alignment horizontal="center" vertical="center" wrapText="1"/>
    </xf>
    <xf numFmtId="3" fontId="12" fillId="0" borderId="188" xfId="0" applyNumberFormat="1" applyFont="1" applyFill="1" applyBorder="1" applyAlignment="1">
      <alignment horizontal="center" vertical="center"/>
    </xf>
    <xf numFmtId="3" fontId="12" fillId="0" borderId="189" xfId="0" applyNumberFormat="1" applyFont="1" applyFill="1" applyBorder="1" applyAlignment="1">
      <alignment horizontal="center" vertical="center" wrapText="1"/>
    </xf>
    <xf numFmtId="3" fontId="12" fillId="0" borderId="190" xfId="0" applyNumberFormat="1" applyFont="1" applyBorder="1" applyAlignment="1">
      <alignment vertical="center"/>
    </xf>
    <xf numFmtId="3" fontId="12" fillId="0" borderId="76" xfId="0" applyNumberFormat="1" applyFont="1" applyBorder="1" applyAlignment="1">
      <alignment vertical="center"/>
    </xf>
    <xf numFmtId="3" fontId="12" fillId="0" borderId="191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192" xfId="0" applyNumberFormat="1" applyFont="1" applyBorder="1" applyAlignment="1">
      <alignment vertical="center"/>
    </xf>
    <xf numFmtId="3" fontId="12" fillId="0" borderId="193" xfId="0" applyNumberFormat="1" applyFont="1" applyBorder="1" applyAlignment="1">
      <alignment vertical="center"/>
    </xf>
    <xf numFmtId="3" fontId="12" fillId="0" borderId="194" xfId="0" applyNumberFormat="1" applyFont="1" applyBorder="1" applyAlignment="1">
      <alignment vertical="center"/>
    </xf>
    <xf numFmtId="3" fontId="12" fillId="0" borderId="106" xfId="0" applyNumberFormat="1" applyFont="1" applyBorder="1" applyAlignment="1">
      <alignment vertical="center"/>
    </xf>
    <xf numFmtId="3" fontId="3" fillId="0" borderId="195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3" fillId="0" borderId="190" xfId="0" applyNumberFormat="1" applyFont="1" applyBorder="1" applyAlignment="1">
      <alignment vertical="center"/>
    </xf>
    <xf numFmtId="3" fontId="3" fillId="0" borderId="192" xfId="0" applyNumberFormat="1" applyFont="1" applyBorder="1" applyAlignment="1">
      <alignment vertical="center"/>
    </xf>
    <xf numFmtId="3" fontId="3" fillId="0" borderId="193" xfId="0" applyNumberFormat="1" applyFont="1" applyBorder="1" applyAlignment="1">
      <alignment vertical="center"/>
    </xf>
    <xf numFmtId="3" fontId="20" fillId="0" borderId="196" xfId="0" applyNumberFormat="1" applyFont="1" applyBorder="1" applyAlignment="1">
      <alignment vertical="center"/>
    </xf>
    <xf numFmtId="3" fontId="20" fillId="0" borderId="197" xfId="0" applyNumberFormat="1" applyFont="1" applyBorder="1" applyAlignment="1">
      <alignment vertical="center"/>
    </xf>
    <xf numFmtId="3" fontId="20" fillId="0" borderId="198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6" xfId="0" applyFont="1" applyFill="1" applyBorder="1" applyAlignment="1">
      <alignment vertical="center"/>
    </xf>
    <xf numFmtId="0" fontId="20" fillId="0" borderId="167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20" fillId="0" borderId="168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3" fillId="0" borderId="199" xfId="0" applyFont="1" applyFill="1" applyBorder="1" applyAlignment="1">
      <alignment horizontal="left" vertical="center"/>
    </xf>
    <xf numFmtId="0" fontId="27" fillId="0" borderId="199" xfId="0" applyFont="1" applyFill="1" applyBorder="1" applyAlignment="1">
      <alignment horizontal="left" vertical="center"/>
    </xf>
    <xf numFmtId="0" fontId="3" fillId="0" borderId="91" xfId="0" applyFont="1" applyFill="1" applyBorder="1" applyAlignment="1">
      <alignment vertical="center"/>
    </xf>
    <xf numFmtId="0" fontId="3" fillId="0" borderId="12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00" xfId="0" applyFont="1" applyFill="1" applyBorder="1" applyAlignment="1">
      <alignment vertical="center"/>
    </xf>
    <xf numFmtId="0" fontId="20" fillId="0" borderId="201" xfId="0" applyFont="1" applyFill="1" applyBorder="1" applyAlignment="1">
      <alignment vertical="center"/>
    </xf>
    <xf numFmtId="0" fontId="20" fillId="0" borderId="105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202" xfId="0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204" xfId="0" applyFont="1" applyBorder="1" applyAlignment="1">
      <alignment vertical="center"/>
    </xf>
    <xf numFmtId="0" fontId="4" fillId="0" borderId="205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205" xfId="0" applyFont="1" applyBorder="1" applyAlignment="1">
      <alignment vertical="center"/>
    </xf>
    <xf numFmtId="3" fontId="7" fillId="0" borderId="119" xfId="0" applyNumberFormat="1" applyFont="1" applyBorder="1" applyAlignment="1">
      <alignment vertical="center"/>
    </xf>
    <xf numFmtId="3" fontId="7" fillId="0" borderId="121" xfId="0" applyNumberFormat="1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4" fillId="0" borderId="191" xfId="0" applyFont="1" applyBorder="1" applyAlignment="1">
      <alignment vertical="center"/>
    </xf>
    <xf numFmtId="0" fontId="4" fillId="0" borderId="206" xfId="0" applyFont="1" applyBorder="1" applyAlignment="1">
      <alignment vertical="center"/>
    </xf>
    <xf numFmtId="0" fontId="4" fillId="0" borderId="207" xfId="0" applyFont="1" applyBorder="1" applyAlignment="1">
      <alignment vertical="center"/>
    </xf>
    <xf numFmtId="0" fontId="7" fillId="0" borderId="191" xfId="0" applyFont="1" applyBorder="1" applyAlignment="1">
      <alignment vertical="center"/>
    </xf>
    <xf numFmtId="3" fontId="7" fillId="0" borderId="208" xfId="0" applyNumberFormat="1" applyFont="1" applyBorder="1" applyAlignment="1">
      <alignment vertical="center"/>
    </xf>
    <xf numFmtId="0" fontId="7" fillId="0" borderId="209" xfId="0" applyFont="1" applyBorder="1" applyAlignment="1">
      <alignment vertical="center"/>
    </xf>
    <xf numFmtId="3" fontId="7" fillId="0" borderId="174" xfId="0" applyNumberFormat="1" applyFont="1" applyBorder="1" applyAlignment="1">
      <alignment vertical="center"/>
    </xf>
    <xf numFmtId="0" fontId="7" fillId="0" borderId="210" xfId="0" applyFont="1" applyBorder="1" applyAlignment="1">
      <alignment vertical="center"/>
    </xf>
    <xf numFmtId="3" fontId="7" fillId="0" borderId="211" xfId="0" applyNumberFormat="1" applyFont="1" applyBorder="1" applyAlignment="1">
      <alignment vertical="center"/>
    </xf>
    <xf numFmtId="0" fontId="7" fillId="0" borderId="212" xfId="0" applyFont="1" applyBorder="1" applyAlignment="1">
      <alignment vertical="center"/>
    </xf>
    <xf numFmtId="3" fontId="7" fillId="0" borderId="213" xfId="0" applyNumberFormat="1" applyFont="1" applyBorder="1" applyAlignment="1">
      <alignment vertical="center"/>
    </xf>
    <xf numFmtId="0" fontId="7" fillId="0" borderId="202" xfId="0" applyFont="1" applyBorder="1" applyAlignment="1">
      <alignment vertical="center"/>
    </xf>
    <xf numFmtId="3" fontId="7" fillId="0" borderId="214" xfId="0" applyNumberFormat="1" applyFont="1" applyBorder="1" applyAlignment="1">
      <alignment vertical="center"/>
    </xf>
    <xf numFmtId="0" fontId="7" fillId="0" borderId="215" xfId="0" applyFont="1" applyBorder="1" applyAlignment="1">
      <alignment vertical="center"/>
    </xf>
    <xf numFmtId="3" fontId="7" fillId="0" borderId="216" xfId="0" applyNumberFormat="1" applyFont="1" applyBorder="1" applyAlignment="1">
      <alignment vertical="center"/>
    </xf>
    <xf numFmtId="0" fontId="7" fillId="0" borderId="206" xfId="0" applyFont="1" applyBorder="1" applyAlignment="1">
      <alignment vertical="center"/>
    </xf>
    <xf numFmtId="3" fontId="4" fillId="0" borderId="175" xfId="0" applyNumberFormat="1" applyFont="1" applyBorder="1" applyAlignment="1">
      <alignment vertical="center"/>
    </xf>
    <xf numFmtId="3" fontId="4" fillId="0" borderId="176" xfId="0" applyNumberFormat="1" applyFont="1" applyBorder="1" applyAlignment="1">
      <alignment vertical="center"/>
    </xf>
    <xf numFmtId="3" fontId="7" fillId="0" borderId="217" xfId="0" applyNumberFormat="1" applyFont="1" applyBorder="1" applyAlignment="1">
      <alignment vertical="center"/>
    </xf>
    <xf numFmtId="3" fontId="7" fillId="0" borderId="176" xfId="0" applyNumberFormat="1" applyFont="1" applyBorder="1" applyAlignment="1">
      <alignment vertical="center"/>
    </xf>
    <xf numFmtId="3" fontId="4" fillId="0" borderId="218" xfId="0" applyNumberFormat="1" applyFont="1" applyBorder="1" applyAlignment="1">
      <alignment vertical="center"/>
    </xf>
    <xf numFmtId="3" fontId="7" fillId="0" borderId="218" xfId="0" applyNumberFormat="1" applyFont="1" applyBorder="1" applyAlignment="1">
      <alignment vertical="center"/>
    </xf>
    <xf numFmtId="0" fontId="7" fillId="0" borderId="205" xfId="0" applyFont="1" applyFill="1" applyBorder="1" applyAlignment="1">
      <alignment horizontal="left" vertical="center"/>
    </xf>
    <xf numFmtId="0" fontId="7" fillId="0" borderId="207" xfId="0" applyFont="1" applyBorder="1" applyAlignment="1">
      <alignment vertical="center"/>
    </xf>
    <xf numFmtId="3" fontId="7" fillId="0" borderId="219" xfId="0" applyNumberFormat="1" applyFont="1" applyBorder="1" applyAlignment="1">
      <alignment vertical="center"/>
    </xf>
    <xf numFmtId="3" fontId="7" fillId="0" borderId="220" xfId="0" applyNumberFormat="1" applyFont="1" applyBorder="1" applyAlignment="1">
      <alignment vertical="center"/>
    </xf>
    <xf numFmtId="0" fontId="4" fillId="0" borderId="204" xfId="0" applyFont="1" applyBorder="1" applyAlignment="1">
      <alignment vertical="center"/>
    </xf>
    <xf numFmtId="3" fontId="4" fillId="0" borderId="221" xfId="0" applyNumberFormat="1" applyFont="1" applyBorder="1" applyAlignment="1">
      <alignment vertical="center"/>
    </xf>
    <xf numFmtId="3" fontId="7" fillId="0" borderId="222" xfId="0" applyNumberFormat="1" applyFont="1" applyBorder="1" applyAlignment="1">
      <alignment vertical="center"/>
    </xf>
    <xf numFmtId="0" fontId="7" fillId="0" borderId="223" xfId="0" applyFont="1" applyBorder="1" applyAlignment="1">
      <alignment vertical="center"/>
    </xf>
    <xf numFmtId="3" fontId="7" fillId="0" borderId="197" xfId="0" applyNumberFormat="1" applyFont="1" applyBorder="1" applyAlignment="1">
      <alignment vertical="center"/>
    </xf>
    <xf numFmtId="3" fontId="7" fillId="0" borderId="114" xfId="0" applyNumberFormat="1" applyFont="1" applyBorder="1" applyAlignment="1">
      <alignment vertical="center"/>
    </xf>
    <xf numFmtId="3" fontId="7" fillId="0" borderId="224" xfId="0" applyNumberFormat="1" applyFont="1" applyBorder="1" applyAlignment="1">
      <alignment vertical="center"/>
    </xf>
    <xf numFmtId="3" fontId="7" fillId="0" borderId="225" xfId="0" applyNumberFormat="1" applyFont="1" applyBorder="1" applyAlignment="1">
      <alignment vertical="center"/>
    </xf>
    <xf numFmtId="3" fontId="7" fillId="0" borderId="226" xfId="0" applyNumberFormat="1" applyFont="1" applyBorder="1" applyAlignment="1">
      <alignment vertical="center"/>
    </xf>
    <xf numFmtId="0" fontId="3" fillId="0" borderId="204" xfId="0" applyFont="1" applyFill="1" applyBorder="1" applyAlignment="1">
      <alignment horizontal="left"/>
    </xf>
    <xf numFmtId="0" fontId="3" fillId="0" borderId="72" xfId="0" applyFont="1" applyFill="1" applyBorder="1" applyAlignment="1">
      <alignment/>
    </xf>
    <xf numFmtId="0" fontId="3" fillId="0" borderId="205" xfId="0" applyFont="1" applyFill="1" applyBorder="1" applyAlignment="1">
      <alignment horizontal="left"/>
    </xf>
    <xf numFmtId="0" fontId="3" fillId="0" borderId="76" xfId="0" applyFont="1" applyFill="1" applyBorder="1" applyAlignment="1">
      <alignment/>
    </xf>
    <xf numFmtId="0" fontId="12" fillId="0" borderId="205" xfId="0" applyFont="1" applyFill="1" applyBorder="1" applyAlignment="1">
      <alignment horizontal="left"/>
    </xf>
    <xf numFmtId="0" fontId="12" fillId="0" borderId="76" xfId="0" applyFont="1" applyFill="1" applyBorder="1" applyAlignment="1">
      <alignment/>
    </xf>
    <xf numFmtId="0" fontId="3" fillId="0" borderId="205" xfId="0" applyFont="1" applyFill="1" applyBorder="1" applyAlignment="1">
      <alignment vertical="center"/>
    </xf>
    <xf numFmtId="0" fontId="3" fillId="0" borderId="207" xfId="0" applyFont="1" applyFill="1" applyBorder="1" applyAlignment="1">
      <alignment vertical="center"/>
    </xf>
    <xf numFmtId="0" fontId="3" fillId="0" borderId="193" xfId="0" applyFont="1" applyFill="1" applyBorder="1" applyAlignment="1">
      <alignment/>
    </xf>
    <xf numFmtId="0" fontId="12" fillId="0" borderId="209" xfId="0" applyFont="1" applyFill="1" applyBorder="1" applyAlignment="1">
      <alignment horizontal="left"/>
    </xf>
    <xf numFmtId="0" fontId="12" fillId="0" borderId="41" xfId="0" applyFont="1" applyFill="1" applyBorder="1" applyAlignment="1">
      <alignment/>
    </xf>
    <xf numFmtId="0" fontId="12" fillId="0" borderId="227" xfId="0" applyFont="1" applyFill="1" applyBorder="1" applyAlignment="1">
      <alignment horizontal="left"/>
    </xf>
    <xf numFmtId="0" fontId="12" fillId="0" borderId="198" xfId="0" applyFont="1" applyFill="1" applyBorder="1" applyAlignment="1">
      <alignment/>
    </xf>
    <xf numFmtId="0" fontId="14" fillId="0" borderId="27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3" fontId="15" fillId="0" borderId="16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28" xfId="0" applyNumberFormat="1" applyFont="1" applyFill="1" applyBorder="1" applyAlignment="1">
      <alignment horizontal="left" vertical="center"/>
    </xf>
    <xf numFmtId="3" fontId="3" fillId="0" borderId="146" xfId="0" applyNumberFormat="1" applyFont="1" applyFill="1" applyBorder="1" applyAlignment="1">
      <alignment vertical="center"/>
    </xf>
    <xf numFmtId="0" fontId="3" fillId="0" borderId="229" xfId="0" applyNumberFormat="1" applyFont="1" applyFill="1" applyBorder="1" applyAlignment="1">
      <alignment horizontal="left" vertical="center"/>
    </xf>
    <xf numFmtId="3" fontId="3" fillId="0" borderId="230" xfId="0" applyNumberFormat="1" applyFont="1" applyFill="1" applyBorder="1" applyAlignment="1">
      <alignment vertical="center"/>
    </xf>
    <xf numFmtId="0" fontId="15" fillId="0" borderId="231" xfId="0" applyNumberFormat="1" applyFont="1" applyFill="1" applyBorder="1" applyAlignment="1">
      <alignment horizontal="left" vertical="center" wrapText="1"/>
    </xf>
    <xf numFmtId="3" fontId="3" fillId="0" borderId="135" xfId="0" applyNumberFormat="1" applyFont="1" applyFill="1" applyBorder="1" applyAlignment="1">
      <alignment vertical="center"/>
    </xf>
    <xf numFmtId="0" fontId="15" fillId="0" borderId="228" xfId="0" applyNumberFormat="1" applyFont="1" applyFill="1" applyBorder="1" applyAlignment="1">
      <alignment horizontal="left" vertical="center"/>
    </xf>
    <xf numFmtId="0" fontId="15" fillId="0" borderId="232" xfId="0" applyNumberFormat="1" applyFont="1" applyFill="1" applyBorder="1" applyAlignment="1">
      <alignment horizontal="left" vertical="center"/>
    </xf>
    <xf numFmtId="3" fontId="3" fillId="0" borderId="119" xfId="0" applyNumberFormat="1" applyFont="1" applyFill="1" applyBorder="1" applyAlignment="1">
      <alignment vertical="center"/>
    </xf>
    <xf numFmtId="0" fontId="15" fillId="0" borderId="229" xfId="0" applyNumberFormat="1" applyFont="1" applyFill="1" applyBorder="1" applyAlignment="1">
      <alignment horizontal="left" vertical="center"/>
    </xf>
    <xf numFmtId="3" fontId="3" fillId="0" borderId="208" xfId="0" applyNumberFormat="1" applyFont="1" applyFill="1" applyBorder="1" applyAlignment="1">
      <alignment vertical="center"/>
    </xf>
    <xf numFmtId="0" fontId="12" fillId="0" borderId="231" xfId="0" applyNumberFormat="1" applyFont="1" applyFill="1" applyBorder="1" applyAlignment="1">
      <alignment horizontal="left" vertical="center" wrapText="1"/>
    </xf>
    <xf numFmtId="0" fontId="15" fillId="0" borderId="232" xfId="0" applyNumberFormat="1" applyFont="1" applyFill="1" applyBorder="1" applyAlignment="1">
      <alignment horizontal="left" vertical="center" wrapText="1"/>
    </xf>
    <xf numFmtId="0" fontId="15" fillId="0" borderId="233" xfId="0" applyNumberFormat="1" applyFont="1" applyFill="1" applyBorder="1" applyAlignment="1">
      <alignment horizontal="left" vertical="center"/>
    </xf>
    <xf numFmtId="3" fontId="3" fillId="0" borderId="121" xfId="0" applyNumberFormat="1" applyFont="1" applyFill="1" applyBorder="1" applyAlignment="1">
      <alignment vertical="center"/>
    </xf>
    <xf numFmtId="0" fontId="12" fillId="0" borderId="11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213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16" fillId="0" borderId="63" xfId="0" applyFont="1" applyFill="1" applyBorder="1" applyAlignment="1">
      <alignment horizontal="left" vertical="center"/>
    </xf>
    <xf numFmtId="3" fontId="16" fillId="0" borderId="63" xfId="0" applyNumberFormat="1" applyFont="1" applyFill="1" applyBorder="1" applyAlignment="1">
      <alignment vertical="center"/>
    </xf>
    <xf numFmtId="3" fontId="18" fillId="0" borderId="63" xfId="0" applyNumberFormat="1" applyFont="1" applyFill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18" fillId="0" borderId="63" xfId="0" applyFont="1" applyFill="1" applyBorder="1" applyAlignment="1">
      <alignment horizontal="left" vertical="center"/>
    </xf>
    <xf numFmtId="0" fontId="22" fillId="0" borderId="63" xfId="0" applyFont="1" applyFill="1" applyBorder="1" applyAlignment="1">
      <alignment horizontal="left" vertical="center" wrapText="1"/>
    </xf>
    <xf numFmtId="3" fontId="22" fillId="0" borderId="63" xfId="0" applyNumberFormat="1" applyFont="1" applyFill="1" applyBorder="1" applyAlignment="1">
      <alignment vertical="center"/>
    </xf>
    <xf numFmtId="0" fontId="4" fillId="0" borderId="179" xfId="0" applyFont="1" applyBorder="1" applyAlignment="1">
      <alignment vertical="center"/>
    </xf>
    <xf numFmtId="0" fontId="16" fillId="0" borderId="179" xfId="0" applyFont="1" applyFill="1" applyBorder="1" applyAlignment="1">
      <alignment horizontal="left" vertical="center"/>
    </xf>
    <xf numFmtId="3" fontId="16" fillId="0" borderId="179" xfId="0" applyNumberFormat="1" applyFont="1" applyFill="1" applyBorder="1" applyAlignment="1">
      <alignment vertical="center"/>
    </xf>
    <xf numFmtId="3" fontId="18" fillId="0" borderId="179" xfId="0" applyNumberFormat="1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74" xfId="0" applyFont="1" applyFill="1" applyBorder="1" applyAlignment="1">
      <alignment horizontal="center" vertical="center" wrapText="1"/>
    </xf>
    <xf numFmtId="0" fontId="4" fillId="0" borderId="183" xfId="0" applyFont="1" applyBorder="1" applyAlignment="1">
      <alignment vertical="center"/>
    </xf>
    <xf numFmtId="0" fontId="16" fillId="0" borderId="183" xfId="0" applyFont="1" applyFill="1" applyBorder="1" applyAlignment="1">
      <alignment horizontal="left" vertical="center"/>
    </xf>
    <xf numFmtId="3" fontId="16" fillId="0" borderId="183" xfId="0" applyNumberFormat="1" applyFont="1" applyFill="1" applyBorder="1" applyAlignment="1">
      <alignment vertical="center"/>
    </xf>
    <xf numFmtId="3" fontId="18" fillId="0" borderId="183" xfId="0" applyNumberFormat="1" applyFont="1" applyFill="1" applyBorder="1" applyAlignment="1">
      <alignment vertical="center"/>
    </xf>
    <xf numFmtId="0" fontId="7" fillId="0" borderId="179" xfId="0" applyFont="1" applyBorder="1" applyAlignment="1">
      <alignment vertical="center"/>
    </xf>
    <xf numFmtId="0" fontId="22" fillId="0" borderId="179" xfId="0" applyFont="1" applyFill="1" applyBorder="1" applyAlignment="1">
      <alignment horizontal="left" vertical="center" wrapText="1"/>
    </xf>
    <xf numFmtId="3" fontId="22" fillId="0" borderId="179" xfId="0" applyNumberFormat="1" applyFont="1" applyFill="1" applyBorder="1" applyAlignment="1">
      <alignment vertical="center"/>
    </xf>
    <xf numFmtId="0" fontId="7" fillId="0" borderId="185" xfId="0" applyFont="1" applyBorder="1" applyAlignment="1">
      <alignment vertical="center"/>
    </xf>
    <xf numFmtId="0" fontId="22" fillId="0" borderId="186" xfId="0" applyFont="1" applyFill="1" applyBorder="1" applyAlignment="1">
      <alignment horizontal="left" vertical="center" wrapText="1"/>
    </xf>
    <xf numFmtId="3" fontId="22" fillId="0" borderId="186" xfId="0" applyNumberFormat="1" applyFont="1" applyFill="1" applyBorder="1" applyAlignment="1">
      <alignment vertical="center"/>
    </xf>
    <xf numFmtId="3" fontId="22" fillId="0" borderId="171" xfId="0" applyNumberFormat="1" applyFont="1" applyFill="1" applyBorder="1" applyAlignment="1">
      <alignment vertical="center"/>
    </xf>
    <xf numFmtId="0" fontId="4" fillId="0" borderId="185" xfId="0" applyFont="1" applyBorder="1" applyAlignment="1">
      <alignment vertical="center"/>
    </xf>
    <xf numFmtId="0" fontId="16" fillId="0" borderId="186" xfId="0" applyFont="1" applyFill="1" applyBorder="1" applyAlignment="1">
      <alignment horizontal="left" vertical="center"/>
    </xf>
    <xf numFmtId="3" fontId="16" fillId="0" borderId="186" xfId="0" applyNumberFormat="1" applyFont="1" applyFill="1" applyBorder="1" applyAlignment="1">
      <alignment vertical="center"/>
    </xf>
    <xf numFmtId="3" fontId="18" fillId="0" borderId="171" xfId="0" applyNumberFormat="1" applyFont="1" applyFill="1" applyBorder="1" applyAlignment="1">
      <alignment vertical="center"/>
    </xf>
    <xf numFmtId="3" fontId="18" fillId="0" borderId="180" xfId="0" applyNumberFormat="1" applyFont="1" applyFill="1" applyBorder="1" applyAlignment="1">
      <alignment vertical="center"/>
    </xf>
    <xf numFmtId="0" fontId="7" fillId="0" borderId="181" xfId="0" applyFont="1" applyBorder="1" applyAlignment="1">
      <alignment vertical="center"/>
    </xf>
    <xf numFmtId="3" fontId="18" fillId="0" borderId="176" xfId="0" applyNumberFormat="1" applyFont="1" applyFill="1" applyBorder="1" applyAlignment="1">
      <alignment vertical="center"/>
    </xf>
    <xf numFmtId="3" fontId="18" fillId="0" borderId="184" xfId="0" applyNumberFormat="1" applyFont="1" applyFill="1" applyBorder="1" applyAlignment="1">
      <alignment vertical="center"/>
    </xf>
    <xf numFmtId="0" fontId="7" fillId="0" borderId="178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3" fillId="0" borderId="63" xfId="0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3" fontId="16" fillId="0" borderId="63" xfId="0" applyNumberFormat="1" applyFont="1" applyBorder="1" applyAlignment="1">
      <alignment vertical="center"/>
    </xf>
    <xf numFmtId="0" fontId="31" fillId="0" borderId="63" xfId="0" applyFont="1" applyFill="1" applyBorder="1" applyAlignment="1">
      <alignment horizontal="left" vertical="center" wrapText="1"/>
    </xf>
    <xf numFmtId="0" fontId="13" fillId="0" borderId="179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174" xfId="0" applyFont="1" applyFill="1" applyBorder="1" applyAlignment="1">
      <alignment horizontal="center" vertical="center" wrapText="1"/>
    </xf>
    <xf numFmtId="0" fontId="13" fillId="0" borderId="183" xfId="0" applyFont="1" applyFill="1" applyBorder="1" applyAlignment="1">
      <alignment horizontal="left" vertical="center"/>
    </xf>
    <xf numFmtId="3" fontId="22" fillId="0" borderId="183" xfId="0" applyNumberFormat="1" applyFont="1" applyFill="1" applyBorder="1" applyAlignment="1">
      <alignment vertical="center"/>
    </xf>
    <xf numFmtId="0" fontId="12" fillId="0" borderId="185" xfId="0" applyFont="1" applyBorder="1" applyAlignment="1">
      <alignment vertical="center"/>
    </xf>
    <xf numFmtId="0" fontId="14" fillId="0" borderId="186" xfId="0" applyFont="1" applyFill="1" applyBorder="1" applyAlignment="1">
      <alignment horizontal="left" vertical="center"/>
    </xf>
    <xf numFmtId="3" fontId="18" fillId="0" borderId="186" xfId="0" applyNumberFormat="1" applyFont="1" applyFill="1" applyBorder="1" applyAlignment="1">
      <alignment vertical="center"/>
    </xf>
    <xf numFmtId="0" fontId="31" fillId="0" borderId="179" xfId="0" applyFont="1" applyFill="1" applyBorder="1" applyAlignment="1">
      <alignment horizontal="left" vertical="center" wrapText="1"/>
    </xf>
    <xf numFmtId="3" fontId="16" fillId="0" borderId="179" xfId="0" applyNumberFormat="1" applyFont="1" applyBorder="1" applyAlignment="1">
      <alignment vertical="center"/>
    </xf>
    <xf numFmtId="0" fontId="3" fillId="0" borderId="185" xfId="0" applyFont="1" applyBorder="1" applyAlignment="1">
      <alignment vertical="center"/>
    </xf>
    <xf numFmtId="0" fontId="31" fillId="0" borderId="186" xfId="0" applyFont="1" applyFill="1" applyBorder="1" applyAlignment="1">
      <alignment horizontal="left" vertical="center"/>
    </xf>
    <xf numFmtId="0" fontId="3" fillId="0" borderId="178" xfId="0" applyFont="1" applyBorder="1" applyAlignment="1">
      <alignment vertical="center"/>
    </xf>
    <xf numFmtId="0" fontId="3" fillId="0" borderId="181" xfId="0" applyFont="1" applyBorder="1" applyAlignment="1">
      <alignment vertical="center"/>
    </xf>
    <xf numFmtId="0" fontId="12" fillId="0" borderId="181" xfId="0" applyFont="1" applyBorder="1" applyAlignment="1">
      <alignment vertical="center"/>
    </xf>
    <xf numFmtId="0" fontId="3" fillId="0" borderId="182" xfId="0" applyFont="1" applyBorder="1" applyAlignment="1">
      <alignment vertical="center"/>
    </xf>
    <xf numFmtId="3" fontId="16" fillId="0" borderId="180" xfId="0" applyNumberFormat="1" applyFont="1" applyBorder="1" applyAlignment="1">
      <alignment vertical="center"/>
    </xf>
    <xf numFmtId="3" fontId="16" fillId="0" borderId="176" xfId="0" applyNumberFormat="1" applyFont="1" applyBorder="1" applyAlignment="1">
      <alignment vertical="center"/>
    </xf>
    <xf numFmtId="0" fontId="31" fillId="0" borderId="43" xfId="0" applyFont="1" applyFill="1" applyBorder="1" applyAlignment="1">
      <alignment horizontal="left" vertical="center" wrapText="1"/>
    </xf>
    <xf numFmtId="3" fontId="16" fillId="0" borderId="43" xfId="0" applyNumberFormat="1" applyFont="1" applyBorder="1" applyAlignment="1">
      <alignment vertical="center"/>
    </xf>
    <xf numFmtId="3" fontId="16" fillId="0" borderId="174" xfId="0" applyNumberFormat="1" applyFont="1" applyBorder="1" applyAlignment="1">
      <alignment vertical="center"/>
    </xf>
    <xf numFmtId="3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33" fillId="0" borderId="0" xfId="0" applyNumberFormat="1" applyFont="1" applyBorder="1" applyAlignment="1">
      <alignment vertical="center"/>
    </xf>
    <xf numFmtId="0" fontId="3" fillId="0" borderId="234" xfId="0" applyFont="1" applyBorder="1" applyAlignment="1">
      <alignment horizontal="center" vertical="center"/>
    </xf>
    <xf numFmtId="0" fontId="3" fillId="0" borderId="235" xfId="0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center"/>
    </xf>
    <xf numFmtId="0" fontId="3" fillId="0" borderId="228" xfId="0" applyFont="1" applyBorder="1" applyAlignment="1">
      <alignment vertical="center"/>
    </xf>
    <xf numFmtId="3" fontId="3" fillId="0" borderId="146" xfId="0" applyNumberFormat="1" applyFont="1" applyBorder="1" applyAlignment="1">
      <alignment vertical="center"/>
    </xf>
    <xf numFmtId="0" fontId="3" fillId="0" borderId="232" xfId="0" applyFont="1" applyBorder="1" applyAlignment="1">
      <alignment vertical="center"/>
    </xf>
    <xf numFmtId="0" fontId="3" fillId="0" borderId="229" xfId="0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08" xfId="0" applyNumberFormat="1" applyFont="1" applyBorder="1" applyAlignment="1">
      <alignment vertical="center"/>
    </xf>
    <xf numFmtId="0" fontId="3" fillId="0" borderId="231" xfId="0" applyFont="1" applyBorder="1" applyAlignment="1">
      <alignment vertical="center"/>
    </xf>
    <xf numFmtId="3" fontId="3" fillId="0" borderId="135" xfId="0" applyNumberFormat="1" applyFont="1" applyBorder="1" applyAlignment="1">
      <alignment vertical="center"/>
    </xf>
    <xf numFmtId="0" fontId="3" fillId="0" borderId="228" xfId="0" applyFont="1" applyBorder="1" applyAlignment="1">
      <alignment vertical="center" wrapText="1"/>
    </xf>
    <xf numFmtId="0" fontId="3" fillId="0" borderId="232" xfId="0" applyFont="1" applyBorder="1" applyAlignment="1">
      <alignment vertical="center" wrapText="1"/>
    </xf>
    <xf numFmtId="0" fontId="3" fillId="0" borderId="236" xfId="0" applyFont="1" applyBorder="1" applyAlignment="1">
      <alignment vertical="center"/>
    </xf>
    <xf numFmtId="0" fontId="3" fillId="0" borderId="237" xfId="0" applyFont="1" applyBorder="1" applyAlignment="1">
      <alignment vertical="center"/>
    </xf>
    <xf numFmtId="0" fontId="3" fillId="0" borderId="238" xfId="0" applyFont="1" applyBorder="1" applyAlignment="1">
      <alignment vertical="center"/>
    </xf>
    <xf numFmtId="3" fontId="12" fillId="0" borderId="239" xfId="0" applyNumberFormat="1" applyFont="1" applyBorder="1" applyAlignment="1">
      <alignment horizontal="center" vertical="center"/>
    </xf>
    <xf numFmtId="3" fontId="12" fillId="0" borderId="240" xfId="0" applyNumberFormat="1" applyFont="1" applyBorder="1" applyAlignment="1">
      <alignment horizontal="center" vertical="center"/>
    </xf>
    <xf numFmtId="3" fontId="12" fillId="0" borderId="80" xfId="0" applyNumberFormat="1" applyFont="1" applyBorder="1" applyAlignment="1">
      <alignment horizontal="center" vertical="center"/>
    </xf>
    <xf numFmtId="3" fontId="3" fillId="0" borderId="241" xfId="0" applyNumberFormat="1" applyFont="1" applyBorder="1" applyAlignment="1">
      <alignment horizontal="left" vertical="center"/>
    </xf>
    <xf numFmtId="3" fontId="3" fillId="0" borderId="232" xfId="0" applyNumberFormat="1" applyFont="1" applyBorder="1" applyAlignment="1">
      <alignment vertical="center"/>
    </xf>
    <xf numFmtId="3" fontId="3" fillId="0" borderId="232" xfId="0" applyNumberFormat="1" applyFont="1" applyBorder="1" applyAlignment="1">
      <alignment horizontal="left" vertical="center"/>
    </xf>
    <xf numFmtId="3" fontId="12" fillId="0" borderId="242" xfId="0" applyNumberFormat="1" applyFont="1" applyBorder="1" applyAlignment="1">
      <alignment vertical="center"/>
    </xf>
    <xf numFmtId="3" fontId="12" fillId="0" borderId="243" xfId="0" applyNumberFormat="1" applyFont="1" applyBorder="1" applyAlignment="1">
      <alignment horizontal="center" vertical="center"/>
    </xf>
    <xf numFmtId="3" fontId="12" fillId="0" borderId="243" xfId="0" applyNumberFormat="1" applyFont="1" applyBorder="1" applyAlignment="1">
      <alignment horizontal="right" vertical="center"/>
    </xf>
    <xf numFmtId="3" fontId="12" fillId="0" borderId="244" xfId="0" applyNumberFormat="1" applyFont="1" applyBorder="1" applyAlignment="1">
      <alignment vertical="center"/>
    </xf>
    <xf numFmtId="3" fontId="30" fillId="0" borderId="0" xfId="0" applyNumberFormat="1" applyFont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" fillId="0" borderId="121" xfId="0" applyFont="1" applyBorder="1" applyAlignment="1">
      <alignment horizontal="center" vertical="center"/>
    </xf>
    <xf numFmtId="3" fontId="3" fillId="0" borderId="243" xfId="0" applyNumberFormat="1" applyFont="1" applyBorder="1" applyAlignment="1">
      <alignment vertical="center"/>
    </xf>
    <xf numFmtId="3" fontId="3" fillId="0" borderId="244" xfId="0" applyNumberFormat="1" applyFont="1" applyBorder="1" applyAlignment="1">
      <alignment vertical="center"/>
    </xf>
    <xf numFmtId="3" fontId="3" fillId="0" borderId="8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28" fillId="0" borderId="0" xfId="0" applyNumberFormat="1" applyFont="1" applyBorder="1" applyAlignment="1">
      <alignment vertical="center" wrapText="1"/>
    </xf>
    <xf numFmtId="3" fontId="12" fillId="0" borderId="245" xfId="0" applyNumberFormat="1" applyFont="1" applyBorder="1" applyAlignment="1">
      <alignment vertical="center"/>
    </xf>
    <xf numFmtId="3" fontId="12" fillId="0" borderId="246" xfId="0" applyNumberFormat="1" applyFont="1" applyBorder="1" applyAlignment="1">
      <alignment vertical="center"/>
    </xf>
    <xf numFmtId="3" fontId="12" fillId="0" borderId="56" xfId="0" applyNumberFormat="1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4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2" fillId="0" borderId="249" xfId="0" applyNumberFormat="1" applyFont="1" applyBorder="1" applyAlignment="1">
      <alignment horizontal="center" vertical="center" wrapText="1"/>
    </xf>
    <xf numFmtId="0" fontId="12" fillId="0" borderId="250" xfId="0" applyNumberFormat="1" applyFont="1" applyBorder="1" applyAlignment="1">
      <alignment horizontal="center" vertical="center" wrapText="1"/>
    </xf>
    <xf numFmtId="0" fontId="12" fillId="0" borderId="251" xfId="0" applyNumberFormat="1" applyFont="1" applyBorder="1" applyAlignment="1">
      <alignment horizontal="center" vertical="center" wrapText="1"/>
    </xf>
    <xf numFmtId="0" fontId="12" fillId="0" borderId="252" xfId="0" applyNumberFormat="1" applyFont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253" xfId="0" applyFont="1" applyBorder="1" applyAlignment="1">
      <alignment horizontal="center"/>
    </xf>
    <xf numFmtId="0" fontId="12" fillId="0" borderId="212" xfId="0" applyFont="1" applyBorder="1" applyAlignment="1">
      <alignment horizontal="center"/>
    </xf>
    <xf numFmtId="0" fontId="12" fillId="0" borderId="103" xfId="0" applyFont="1" applyBorder="1" applyAlignment="1">
      <alignment horizontal="center" wrapText="1"/>
    </xf>
    <xf numFmtId="0" fontId="12" fillId="0" borderId="10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11" xfId="0" applyFont="1" applyBorder="1" applyAlignment="1">
      <alignment horizontal="center" vertical="center" wrapText="1"/>
    </xf>
    <xf numFmtId="0" fontId="3" fillId="0" borderId="2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53" xfId="0" applyFont="1" applyBorder="1" applyAlignment="1">
      <alignment horizontal="center" vertical="center"/>
    </xf>
    <xf numFmtId="0" fontId="12" fillId="0" borderId="223" xfId="0" applyFont="1" applyBorder="1" applyAlignment="1">
      <alignment horizontal="center" vertical="center"/>
    </xf>
    <xf numFmtId="0" fontId="12" fillId="0" borderId="254" xfId="0" applyFont="1" applyBorder="1" applyAlignment="1">
      <alignment horizontal="center" vertical="center" wrapText="1"/>
    </xf>
    <xf numFmtId="0" fontId="12" fillId="0" borderId="224" xfId="0" applyFont="1" applyBorder="1" applyAlignment="1">
      <alignment horizontal="center" vertical="center" wrapText="1"/>
    </xf>
    <xf numFmtId="0" fontId="12" fillId="0" borderId="255" xfId="0" applyFont="1" applyBorder="1" applyAlignment="1">
      <alignment horizontal="center" vertical="center" wrapText="1"/>
    </xf>
    <xf numFmtId="0" fontId="12" fillId="0" borderId="256" xfId="0" applyFont="1" applyBorder="1" applyAlignment="1">
      <alignment horizontal="center" vertical="center" wrapText="1"/>
    </xf>
    <xf numFmtId="0" fontId="12" fillId="0" borderId="257" xfId="0" applyFont="1" applyBorder="1" applyAlignment="1">
      <alignment vertical="center" wrapText="1"/>
    </xf>
    <xf numFmtId="0" fontId="12" fillId="0" borderId="258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 wrapText="1"/>
    </xf>
    <xf numFmtId="0" fontId="12" fillId="0" borderId="259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253" xfId="0" applyNumberFormat="1" applyFont="1" applyBorder="1" applyAlignment="1">
      <alignment horizontal="center" vertical="center"/>
    </xf>
    <xf numFmtId="0" fontId="12" fillId="0" borderId="223" xfId="0" applyNumberFormat="1" applyFont="1" applyBorder="1" applyAlignment="1">
      <alignment horizontal="center" vertical="center"/>
    </xf>
    <xf numFmtId="0" fontId="12" fillId="0" borderId="257" xfId="0" applyNumberFormat="1" applyFont="1" applyBorder="1" applyAlignment="1">
      <alignment horizontal="center" vertical="center" wrapText="1"/>
    </xf>
    <xf numFmtId="0" fontId="12" fillId="0" borderId="258" xfId="0" applyNumberFormat="1" applyFont="1" applyBorder="1" applyAlignment="1">
      <alignment horizontal="center" vertical="center" wrapText="1"/>
    </xf>
    <xf numFmtId="0" fontId="14" fillId="0" borderId="175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175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3" fillId="0" borderId="24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4" fillId="0" borderId="51" xfId="0" applyFont="1" applyFill="1" applyBorder="1" applyAlignment="1">
      <alignment horizontal="center" vertical="center" textRotation="90"/>
    </xf>
    <xf numFmtId="0" fontId="13" fillId="0" borderId="47" xfId="0" applyFont="1" applyBorder="1" applyAlignment="1">
      <alignment horizontal="center" vertical="center" textRotation="90"/>
    </xf>
    <xf numFmtId="0" fontId="28" fillId="0" borderId="13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7" xfId="0" applyFont="1" applyFill="1" applyBorder="1" applyAlignment="1">
      <alignment horizontal="center" vertical="center" wrapText="1"/>
    </xf>
    <xf numFmtId="0" fontId="3" fillId="0" borderId="260" xfId="0" applyFont="1" applyBorder="1" applyAlignment="1">
      <alignment horizontal="center" vertical="center"/>
    </xf>
    <xf numFmtId="0" fontId="3" fillId="0" borderId="261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3" fontId="12" fillId="0" borderId="194" xfId="0" applyNumberFormat="1" applyFont="1" applyBorder="1" applyAlignment="1">
      <alignment horizontal="right"/>
    </xf>
    <xf numFmtId="3" fontId="12" fillId="0" borderId="259" xfId="0" applyNumberFormat="1" applyFont="1" applyBorder="1" applyAlignment="1">
      <alignment horizontal="right"/>
    </xf>
    <xf numFmtId="0" fontId="12" fillId="0" borderId="262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3" fillId="0" borderId="23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2" xfId="0" applyFont="1" applyBorder="1" applyAlignment="1">
      <alignment vertical="center"/>
    </xf>
    <xf numFmtId="0" fontId="3" fillId="0" borderId="26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5" xfId="0" applyFont="1" applyBorder="1" applyAlignment="1">
      <alignment vertical="center"/>
    </xf>
    <xf numFmtId="0" fontId="3" fillId="0" borderId="1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23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5" xfId="0" applyFont="1" applyBorder="1" applyAlignment="1">
      <alignment horizontal="center" vertical="center" wrapText="1"/>
    </xf>
    <xf numFmtId="0" fontId="3" fillId="0" borderId="17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149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3" fontId="12" fillId="0" borderId="0" xfId="0" applyNumberFormat="1" applyFont="1" applyBorder="1" applyAlignment="1">
      <alignment horizontal="center" vertical="center"/>
    </xf>
    <xf numFmtId="3" fontId="12" fillId="0" borderId="188" xfId="0" applyNumberFormat="1" applyFont="1" applyBorder="1" applyAlignment="1">
      <alignment horizontal="center" vertical="center"/>
    </xf>
    <xf numFmtId="3" fontId="12" fillId="0" borderId="189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PageLayoutView="0" workbookViewId="0" topLeftCell="A64">
      <selection activeCell="A7" sqref="A7:U73"/>
    </sheetView>
  </sheetViews>
  <sheetFormatPr defaultColWidth="9.00390625" defaultRowHeight="12.75"/>
  <cols>
    <col min="1" max="1" width="42.625" style="5" customWidth="1"/>
    <col min="2" max="2" width="10.75390625" style="5" customWidth="1"/>
    <col min="3" max="3" width="10.375" style="5" customWidth="1"/>
    <col min="4" max="7" width="10.25390625" style="5" customWidth="1"/>
    <col min="8" max="8" width="10.375" style="5" customWidth="1"/>
    <col min="9" max="9" width="10.125" style="5" customWidth="1"/>
    <col min="10" max="11" width="10.25390625" style="5" customWidth="1"/>
    <col min="12" max="12" width="10.375" style="5" customWidth="1"/>
    <col min="13" max="16384" width="9.125" style="5" customWidth="1"/>
  </cols>
  <sheetData>
    <row r="1" spans="1:2" ht="12">
      <c r="A1" s="4" t="s">
        <v>153</v>
      </c>
      <c r="B1" s="5" t="s">
        <v>531</v>
      </c>
    </row>
    <row r="2" ht="12">
      <c r="A2" s="4"/>
    </row>
    <row r="3" spans="1:3" ht="12">
      <c r="A3" s="794" t="s">
        <v>54</v>
      </c>
      <c r="B3" s="794"/>
      <c r="C3" s="794"/>
    </row>
    <row r="4" spans="1:3" ht="12">
      <c r="A4" s="794" t="s">
        <v>428</v>
      </c>
      <c r="B4" s="794"/>
      <c r="C4" s="794"/>
    </row>
    <row r="5" spans="1:4" ht="12">
      <c r="A5" s="6"/>
      <c r="B5" s="6"/>
      <c r="C5" s="6"/>
      <c r="D5" s="6"/>
    </row>
    <row r="6" ht="12.75" thickBot="1">
      <c r="D6" s="5" t="s">
        <v>55</v>
      </c>
    </row>
    <row r="7" spans="1:21" ht="48.75" thickBot="1">
      <c r="A7" s="595" t="s">
        <v>56</v>
      </c>
      <c r="B7" s="596" t="s">
        <v>429</v>
      </c>
      <c r="C7" s="596" t="s">
        <v>529</v>
      </c>
      <c r="D7" s="597" t="s">
        <v>530</v>
      </c>
      <c r="E7" s="7" t="s">
        <v>195</v>
      </c>
      <c r="F7" s="8" t="s">
        <v>58</v>
      </c>
      <c r="G7" s="8" t="s">
        <v>59</v>
      </c>
      <c r="H7" s="8" t="s">
        <v>196</v>
      </c>
      <c r="I7" s="8" t="s">
        <v>459</v>
      </c>
      <c r="J7" s="8" t="s">
        <v>460</v>
      </c>
      <c r="K7" s="8" t="s">
        <v>461</v>
      </c>
      <c r="L7" s="8" t="s">
        <v>462</v>
      </c>
      <c r="M7" s="9" t="s">
        <v>584</v>
      </c>
      <c r="N7" s="9" t="s">
        <v>463</v>
      </c>
      <c r="O7" s="9" t="s">
        <v>464</v>
      </c>
      <c r="P7" s="9" t="s">
        <v>465</v>
      </c>
      <c r="Q7" s="9" t="s">
        <v>469</v>
      </c>
      <c r="R7" s="9" t="s">
        <v>466</v>
      </c>
      <c r="S7" s="10" t="s">
        <v>467</v>
      </c>
      <c r="T7" s="10" t="s">
        <v>468</v>
      </c>
      <c r="U7" s="10" t="s">
        <v>470</v>
      </c>
    </row>
    <row r="8" spans="1:21" ht="12">
      <c r="A8" s="598" t="s">
        <v>60</v>
      </c>
      <c r="B8" s="11"/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288"/>
    </row>
    <row r="9" spans="1:21" ht="12">
      <c r="A9" s="599" t="s">
        <v>249</v>
      </c>
      <c r="B9" s="17"/>
      <c r="C9" s="17">
        <v>466746</v>
      </c>
      <c r="D9" s="18">
        <f aca="true" t="shared" si="0" ref="D9:D15">SUM(E9:H9)</f>
        <v>490481</v>
      </c>
      <c r="E9" s="19"/>
      <c r="F9" s="20"/>
      <c r="G9" s="20"/>
      <c r="H9" s="20">
        <f aca="true" t="shared" si="1" ref="H9:H14">SUM(I9:U9)</f>
        <v>490481</v>
      </c>
      <c r="I9" s="20">
        <f>b_k_ré!D14</f>
        <v>490481</v>
      </c>
      <c r="J9" s="600"/>
      <c r="K9" s="20"/>
      <c r="L9" s="20"/>
      <c r="M9" s="20"/>
      <c r="N9" s="20"/>
      <c r="O9" s="20"/>
      <c r="P9" s="20"/>
      <c r="Q9" s="20"/>
      <c r="R9" s="20"/>
      <c r="S9" s="20"/>
      <c r="T9" s="22"/>
      <c r="U9" s="292"/>
    </row>
    <row r="10" spans="1:21" ht="12">
      <c r="A10" s="599" t="s">
        <v>317</v>
      </c>
      <c r="B10" s="17"/>
      <c r="C10" s="17">
        <v>0</v>
      </c>
      <c r="D10" s="18">
        <f t="shared" si="0"/>
        <v>0</v>
      </c>
      <c r="E10" s="19"/>
      <c r="F10" s="20"/>
      <c r="G10" s="20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2"/>
      <c r="U10" s="292"/>
    </row>
    <row r="11" spans="1:21" ht="12">
      <c r="A11" s="599" t="s">
        <v>318</v>
      </c>
      <c r="B11" s="17"/>
      <c r="C11" s="17">
        <v>0</v>
      </c>
      <c r="D11" s="18">
        <f t="shared" si="0"/>
        <v>0</v>
      </c>
      <c r="E11" s="19"/>
      <c r="F11" s="20"/>
      <c r="G11" s="20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2"/>
      <c r="U11" s="292"/>
    </row>
    <row r="12" spans="1:21" ht="12">
      <c r="A12" s="599" t="s">
        <v>319</v>
      </c>
      <c r="B12" s="17"/>
      <c r="C12" s="17">
        <v>0</v>
      </c>
      <c r="D12" s="18">
        <f t="shared" si="0"/>
        <v>100</v>
      </c>
      <c r="E12" s="19"/>
      <c r="F12" s="20"/>
      <c r="G12" s="20"/>
      <c r="H12" s="20">
        <f t="shared" si="1"/>
        <v>100</v>
      </c>
      <c r="I12" s="20">
        <f>b_k_ré!I15</f>
        <v>100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92"/>
    </row>
    <row r="13" spans="1:21" ht="12">
      <c r="A13" s="599" t="s">
        <v>320</v>
      </c>
      <c r="B13" s="17"/>
      <c r="C13" s="17">
        <v>0</v>
      </c>
      <c r="D13" s="18">
        <f t="shared" si="0"/>
        <v>0</v>
      </c>
      <c r="E13" s="19"/>
      <c r="F13" s="20"/>
      <c r="G13" s="20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  <c r="U13" s="292"/>
    </row>
    <row r="14" spans="1:21" ht="12">
      <c r="A14" s="599" t="s">
        <v>259</v>
      </c>
      <c r="B14" s="17"/>
      <c r="C14" s="17">
        <v>34724</v>
      </c>
      <c r="D14" s="18">
        <f t="shared" si="0"/>
        <v>101492</v>
      </c>
      <c r="E14" s="19">
        <f>b_k_ré!E24</f>
        <v>8880</v>
      </c>
      <c r="F14" s="19">
        <f>b_k_ré!F24</f>
        <v>4436</v>
      </c>
      <c r="G14" s="19">
        <f>b_k_ré!G24</f>
        <v>0</v>
      </c>
      <c r="H14" s="20">
        <f t="shared" si="1"/>
        <v>88176</v>
      </c>
      <c r="I14" s="20">
        <f>b_k_ré!I24</f>
        <v>28607</v>
      </c>
      <c r="J14" s="20">
        <f>b_k_ré!J24</f>
        <v>0</v>
      </c>
      <c r="K14" s="20">
        <f>b_k_ré!K24</f>
        <v>0</v>
      </c>
      <c r="L14" s="20">
        <f>b_k_ré!L24</f>
        <v>0</v>
      </c>
      <c r="M14" s="20">
        <f>b_k_ré!M24</f>
        <v>0</v>
      </c>
      <c r="N14" s="20">
        <f>b_k_ré!N24</f>
        <v>0</v>
      </c>
      <c r="O14" s="20">
        <f>b_k_ré!O24</f>
        <v>0</v>
      </c>
      <c r="P14" s="20">
        <f>b_k_ré!P24</f>
        <v>0</v>
      </c>
      <c r="Q14" s="20">
        <f>b_k_ré!Q24</f>
        <v>0</v>
      </c>
      <c r="R14" s="20">
        <f>b_k_ré!R24</f>
        <v>14930</v>
      </c>
      <c r="S14" s="20">
        <f>b_k_ré!S24</f>
        <v>44639</v>
      </c>
      <c r="T14" s="20">
        <f>b_k_ré!T24</f>
        <v>0</v>
      </c>
      <c r="U14" s="292">
        <f>b_k_ré!U24</f>
        <v>0</v>
      </c>
    </row>
    <row r="15" spans="1:21" s="28" customFormat="1" ht="12">
      <c r="A15" s="601" t="s">
        <v>250</v>
      </c>
      <c r="B15" s="24">
        <f>SUM(B9:B14)</f>
        <v>0</v>
      </c>
      <c r="C15" s="24">
        <f aca="true" t="shared" si="2" ref="C15:U15">SUM(C9:C14)</f>
        <v>501470</v>
      </c>
      <c r="D15" s="25">
        <f t="shared" si="0"/>
        <v>592073</v>
      </c>
      <c r="E15" s="26">
        <f t="shared" si="2"/>
        <v>8880</v>
      </c>
      <c r="F15" s="27">
        <f t="shared" si="2"/>
        <v>4436</v>
      </c>
      <c r="G15" s="27">
        <f t="shared" si="2"/>
        <v>0</v>
      </c>
      <c r="H15" s="27">
        <f t="shared" si="2"/>
        <v>578757</v>
      </c>
      <c r="I15" s="27">
        <f>SUM(I9:I14)</f>
        <v>519188</v>
      </c>
      <c r="J15" s="27">
        <f t="shared" si="2"/>
        <v>0</v>
      </c>
      <c r="K15" s="27">
        <f t="shared" si="2"/>
        <v>0</v>
      </c>
      <c r="L15" s="27">
        <f t="shared" si="2"/>
        <v>0</v>
      </c>
      <c r="M15" s="27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7">
        <f t="shared" si="2"/>
        <v>0</v>
      </c>
      <c r="R15" s="27">
        <f>SUM(R9:R14)</f>
        <v>14930</v>
      </c>
      <c r="S15" s="27">
        <f>SUM(S9:S14)</f>
        <v>44639</v>
      </c>
      <c r="T15" s="27">
        <f>SUM(T9:T14)</f>
        <v>0</v>
      </c>
      <c r="U15" s="602">
        <f t="shared" si="2"/>
        <v>0</v>
      </c>
    </row>
    <row r="16" spans="1:21" ht="12">
      <c r="A16" s="599" t="s">
        <v>325</v>
      </c>
      <c r="B16" s="17"/>
      <c r="C16" s="17">
        <v>0</v>
      </c>
      <c r="D16" s="18">
        <f aca="true" t="shared" si="3" ref="D16:D21">SUM(E16:H16)</f>
        <v>8</v>
      </c>
      <c r="E16" s="19"/>
      <c r="F16" s="20"/>
      <c r="G16" s="20"/>
      <c r="H16" s="20">
        <f>SUM(I16:U16)</f>
        <v>8</v>
      </c>
      <c r="I16" s="20">
        <f>b_k_ré!I27</f>
        <v>8</v>
      </c>
      <c r="J16" s="600"/>
      <c r="K16" s="20"/>
      <c r="L16" s="20"/>
      <c r="M16" s="20"/>
      <c r="N16" s="20"/>
      <c r="O16" s="20"/>
      <c r="P16" s="20"/>
      <c r="Q16" s="20"/>
      <c r="R16" s="20"/>
      <c r="S16" s="20"/>
      <c r="T16" s="22"/>
      <c r="U16" s="292"/>
    </row>
    <row r="17" spans="1:21" ht="12">
      <c r="A17" s="599" t="s">
        <v>326</v>
      </c>
      <c r="B17" s="17"/>
      <c r="C17" s="17">
        <v>0</v>
      </c>
      <c r="D17" s="18">
        <f t="shared" si="3"/>
        <v>0</v>
      </c>
      <c r="E17" s="19"/>
      <c r="F17" s="20"/>
      <c r="G17" s="20"/>
      <c r="H17" s="20">
        <f aca="true" t="shared" si="4" ref="H17:H23">SUM(I17:U17)</f>
        <v>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92"/>
    </row>
    <row r="18" spans="1:21" ht="12">
      <c r="A18" s="599" t="s">
        <v>327</v>
      </c>
      <c r="B18" s="17"/>
      <c r="C18" s="17">
        <v>0</v>
      </c>
      <c r="D18" s="18">
        <f t="shared" si="3"/>
        <v>0</v>
      </c>
      <c r="E18" s="19"/>
      <c r="F18" s="20"/>
      <c r="G18" s="20"/>
      <c r="H18" s="20">
        <f t="shared" si="4"/>
        <v>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2"/>
      <c r="U18" s="292"/>
    </row>
    <row r="19" spans="1:21" ht="12">
      <c r="A19" s="599" t="s">
        <v>328</v>
      </c>
      <c r="B19" s="17"/>
      <c r="C19" s="17">
        <v>0</v>
      </c>
      <c r="D19" s="18">
        <f t="shared" si="3"/>
        <v>0</v>
      </c>
      <c r="E19" s="19"/>
      <c r="F19" s="20"/>
      <c r="G19" s="20"/>
      <c r="H19" s="20">
        <f t="shared" si="4"/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  <c r="U19" s="292"/>
    </row>
    <row r="20" spans="1:21" ht="12">
      <c r="A20" s="599" t="s">
        <v>329</v>
      </c>
      <c r="B20" s="17"/>
      <c r="C20" s="17">
        <v>64674</v>
      </c>
      <c r="D20" s="18">
        <f t="shared" si="3"/>
        <v>65374</v>
      </c>
      <c r="E20" s="19">
        <f>b_k_ré!E33</f>
        <v>0</v>
      </c>
      <c r="F20" s="19">
        <f>b_k_ré!F33</f>
        <v>0</v>
      </c>
      <c r="G20" s="19">
        <f>b_k_ré!G33</f>
        <v>0</v>
      </c>
      <c r="H20" s="20">
        <f t="shared" si="4"/>
        <v>65374</v>
      </c>
      <c r="I20" s="20">
        <f>b_k_ré!I33</f>
        <v>24295</v>
      </c>
      <c r="J20" s="20">
        <f>b_k_ré!J33</f>
        <v>41079</v>
      </c>
      <c r="K20" s="20">
        <f>b_k_ré!K33</f>
        <v>0</v>
      </c>
      <c r="L20" s="20">
        <f>b_k_ré!L33</f>
        <v>0</v>
      </c>
      <c r="M20" s="20">
        <f>b_k_ré!M33</f>
        <v>0</v>
      </c>
      <c r="N20" s="20">
        <f>b_k_ré!N33</f>
        <v>0</v>
      </c>
      <c r="O20" s="20">
        <f>b_k_ré!O33</f>
        <v>0</v>
      </c>
      <c r="P20" s="20">
        <f>b_k_ré!P33</f>
        <v>0</v>
      </c>
      <c r="Q20" s="20">
        <f>b_k_ré!Q33</f>
        <v>0</v>
      </c>
      <c r="R20" s="20">
        <f>b_k_ré!R33</f>
        <v>0</v>
      </c>
      <c r="S20" s="20">
        <f>b_k_ré!S33</f>
        <v>0</v>
      </c>
      <c r="T20" s="20">
        <f>b_k_ré!T33</f>
        <v>0</v>
      </c>
      <c r="U20" s="292">
        <f>b_k_ré!U33</f>
        <v>0</v>
      </c>
    </row>
    <row r="21" spans="1:21" s="28" customFormat="1" ht="12">
      <c r="A21" s="601" t="s">
        <v>251</v>
      </c>
      <c r="B21" s="24">
        <f>SUM(B16:B20)</f>
        <v>0</v>
      </c>
      <c r="C21" s="24">
        <f aca="true" t="shared" si="5" ref="C21:U21">SUM(C16:C20)</f>
        <v>64674</v>
      </c>
      <c r="D21" s="25">
        <f t="shared" si="3"/>
        <v>65382</v>
      </c>
      <c r="E21" s="26">
        <f t="shared" si="5"/>
        <v>0</v>
      </c>
      <c r="F21" s="27">
        <f t="shared" si="5"/>
        <v>0</v>
      </c>
      <c r="G21" s="27">
        <f t="shared" si="5"/>
        <v>0</v>
      </c>
      <c r="H21" s="27">
        <f t="shared" si="4"/>
        <v>65382</v>
      </c>
      <c r="I21" s="27">
        <f>SUM(I16:I20)</f>
        <v>24303</v>
      </c>
      <c r="J21" s="27">
        <f t="shared" si="5"/>
        <v>41079</v>
      </c>
      <c r="K21" s="27">
        <f t="shared" si="5"/>
        <v>0</v>
      </c>
      <c r="L21" s="27">
        <f t="shared" si="5"/>
        <v>0</v>
      </c>
      <c r="M21" s="27">
        <f t="shared" si="5"/>
        <v>0</v>
      </c>
      <c r="N21" s="27">
        <f t="shared" si="5"/>
        <v>0</v>
      </c>
      <c r="O21" s="27">
        <f t="shared" si="5"/>
        <v>0</v>
      </c>
      <c r="P21" s="27">
        <f t="shared" si="5"/>
        <v>0</v>
      </c>
      <c r="Q21" s="27">
        <f t="shared" si="5"/>
        <v>0</v>
      </c>
      <c r="R21" s="27">
        <f>SUM(R16:R20)</f>
        <v>0</v>
      </c>
      <c r="S21" s="27">
        <f>SUM(S16:S20)</f>
        <v>0</v>
      </c>
      <c r="T21" s="27">
        <f>SUM(T16:T20)</f>
        <v>0</v>
      </c>
      <c r="U21" s="602">
        <f t="shared" si="5"/>
        <v>0</v>
      </c>
    </row>
    <row r="22" spans="1:21" ht="12">
      <c r="A22" s="599" t="s">
        <v>252</v>
      </c>
      <c r="B22" s="17"/>
      <c r="C22" s="17">
        <v>30</v>
      </c>
      <c r="D22" s="18">
        <f>SUM(E22:H22)</f>
        <v>30</v>
      </c>
      <c r="E22" s="19"/>
      <c r="F22" s="20"/>
      <c r="G22" s="20"/>
      <c r="H22" s="20">
        <f t="shared" si="4"/>
        <v>30</v>
      </c>
      <c r="I22" s="20">
        <f>b_k_ré!I34</f>
        <v>30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  <c r="U22" s="292"/>
    </row>
    <row r="23" spans="1:21" ht="12">
      <c r="A23" s="599" t="s">
        <v>364</v>
      </c>
      <c r="B23" s="17"/>
      <c r="C23" s="17">
        <v>92000</v>
      </c>
      <c r="D23" s="18">
        <f>SUM(E23:H23)</f>
        <v>92000</v>
      </c>
      <c r="E23" s="19"/>
      <c r="F23" s="20"/>
      <c r="G23" s="20"/>
      <c r="H23" s="20">
        <f t="shared" si="4"/>
        <v>92000</v>
      </c>
      <c r="I23" s="20">
        <f>b_k_ré!I37</f>
        <v>92000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  <c r="U23" s="292"/>
    </row>
    <row r="24" spans="1:21" ht="12">
      <c r="A24" s="599" t="s">
        <v>253</v>
      </c>
      <c r="B24" s="17"/>
      <c r="C24" s="17">
        <v>277201</v>
      </c>
      <c r="D24" s="18">
        <f>SUM(E24:H24)</f>
        <v>277201</v>
      </c>
      <c r="E24" s="19"/>
      <c r="F24" s="20"/>
      <c r="G24" s="20"/>
      <c r="H24" s="20">
        <f>SUM(I24:U24)</f>
        <v>277201</v>
      </c>
      <c r="I24" s="20">
        <f>b_k_ré!I46</f>
        <v>277201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92"/>
    </row>
    <row r="25" spans="1:21" ht="12">
      <c r="A25" s="599" t="s">
        <v>254</v>
      </c>
      <c r="B25" s="17"/>
      <c r="C25" s="17">
        <v>870</v>
      </c>
      <c r="D25" s="18">
        <f>SUM(E25:H25)</f>
        <v>870</v>
      </c>
      <c r="E25" s="19">
        <f>b_k_ré!E50</f>
        <v>0</v>
      </c>
      <c r="F25" s="20"/>
      <c r="G25" s="20"/>
      <c r="H25" s="20">
        <f>SUM(I25:U25)</f>
        <v>870</v>
      </c>
      <c r="I25" s="20">
        <f>b_k_ré!I50</f>
        <v>870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2"/>
      <c r="U25" s="292"/>
    </row>
    <row r="26" spans="1:21" s="28" customFormat="1" ht="12">
      <c r="A26" s="601" t="s">
        <v>255</v>
      </c>
      <c r="B26" s="24">
        <f>SUM(B22:B25)</f>
        <v>0</v>
      </c>
      <c r="C26" s="24">
        <f aca="true" t="shared" si="6" ref="C26:Q26">SUM(C22:C25)</f>
        <v>370101</v>
      </c>
      <c r="D26" s="25">
        <f t="shared" si="6"/>
        <v>370101</v>
      </c>
      <c r="E26" s="26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370101</v>
      </c>
      <c r="I26" s="27">
        <f t="shared" si="6"/>
        <v>370101</v>
      </c>
      <c r="J26" s="27">
        <f t="shared" si="6"/>
        <v>0</v>
      </c>
      <c r="K26" s="27">
        <f t="shared" si="6"/>
        <v>0</v>
      </c>
      <c r="L26" s="27">
        <f t="shared" si="6"/>
        <v>0</v>
      </c>
      <c r="M26" s="27">
        <f t="shared" si="6"/>
        <v>0</v>
      </c>
      <c r="N26" s="27">
        <f t="shared" si="6"/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>SUM(R22:R25)</f>
        <v>0</v>
      </c>
      <c r="S26" s="27">
        <f>SUM(S22:S25)</f>
        <v>0</v>
      </c>
      <c r="T26" s="27">
        <f>SUM(T22:T25)</f>
        <v>0</v>
      </c>
      <c r="U26" s="602">
        <f>SUM(U22:U25)</f>
        <v>0</v>
      </c>
    </row>
    <row r="27" spans="1:21" s="28" customFormat="1" ht="12">
      <c r="A27" s="601" t="s">
        <v>169</v>
      </c>
      <c r="B27" s="24"/>
      <c r="C27" s="24">
        <v>133298</v>
      </c>
      <c r="D27" s="25">
        <f>SUM(E27:H27)</f>
        <v>133298</v>
      </c>
      <c r="E27" s="25">
        <f>b_k_ré!E74</f>
        <v>9427</v>
      </c>
      <c r="F27" s="27">
        <f>b_k_ré!F74</f>
        <v>11672</v>
      </c>
      <c r="G27" s="29">
        <f>b_k_ré!G74</f>
        <v>60</v>
      </c>
      <c r="H27" s="27">
        <f>SUM(I27:U27)</f>
        <v>112139</v>
      </c>
      <c r="I27" s="27">
        <f>b_k_ré!I74</f>
        <v>7489</v>
      </c>
      <c r="J27" s="27">
        <f>b_k_ré!J74</f>
        <v>56560</v>
      </c>
      <c r="K27" s="27">
        <f>b_k_ré!K74</f>
        <v>16888</v>
      </c>
      <c r="L27" s="27">
        <f>b_k_ré!L74</f>
        <v>0</v>
      </c>
      <c r="M27" s="27">
        <f>b_k_ré!M74</f>
        <v>8179</v>
      </c>
      <c r="N27" s="27">
        <f>b_k_ré!N74</f>
        <v>254</v>
      </c>
      <c r="O27" s="27">
        <f>b_k_ré!O74</f>
        <v>127</v>
      </c>
      <c r="P27" s="27">
        <f>b_k_ré!P74</f>
        <v>472</v>
      </c>
      <c r="Q27" s="27">
        <f>b_k_ré!Q74</f>
        <v>1905</v>
      </c>
      <c r="R27" s="27">
        <f>b_k_ré!R74</f>
        <v>0</v>
      </c>
      <c r="S27" s="27">
        <f>b_k_ré!S74</f>
        <v>0</v>
      </c>
      <c r="T27" s="27">
        <f>b_k_ré!T74</f>
        <v>4065</v>
      </c>
      <c r="U27" s="602">
        <f>b_k_ré!U74</f>
        <v>16200</v>
      </c>
    </row>
    <row r="28" spans="1:21" s="28" customFormat="1" ht="12">
      <c r="A28" s="601" t="s">
        <v>260</v>
      </c>
      <c r="B28" s="24"/>
      <c r="C28" s="24">
        <v>23000</v>
      </c>
      <c r="D28" s="25">
        <f>SUM(E28:H28)</f>
        <v>23000</v>
      </c>
      <c r="E28" s="27">
        <f>b_k_ré!E81</f>
        <v>0</v>
      </c>
      <c r="F28" s="27">
        <f>b_k_ré!F81</f>
        <v>0</v>
      </c>
      <c r="G28" s="27">
        <f>b_k_ré!G81</f>
        <v>0</v>
      </c>
      <c r="H28" s="27">
        <f>SUM(I28:U28)</f>
        <v>23000</v>
      </c>
      <c r="I28" s="27">
        <f>b_k_ré!I81</f>
        <v>23000</v>
      </c>
      <c r="J28" s="27">
        <f>b_k_ré!J81</f>
        <v>0</v>
      </c>
      <c r="K28" s="27">
        <f>b_k_ré!K81</f>
        <v>0</v>
      </c>
      <c r="L28" s="27">
        <f>b_k_ré!L81</f>
        <v>0</v>
      </c>
      <c r="M28" s="27">
        <f>b_k_ré!M81</f>
        <v>0</v>
      </c>
      <c r="N28" s="27">
        <f>b_k_ré!N81</f>
        <v>0</v>
      </c>
      <c r="O28" s="27">
        <f>b_k_ré!O81</f>
        <v>0</v>
      </c>
      <c r="P28" s="27">
        <f>b_k_ré!P81</f>
        <v>0</v>
      </c>
      <c r="Q28" s="27">
        <f>b_k_ré!Q81</f>
        <v>0</v>
      </c>
      <c r="R28" s="27">
        <f>b_k_ré!R81</f>
        <v>0</v>
      </c>
      <c r="S28" s="27">
        <f>b_k_ré!S81</f>
        <v>0</v>
      </c>
      <c r="T28" s="27">
        <f>b_k_ré!T81</f>
        <v>0</v>
      </c>
      <c r="U28" s="602">
        <f>b_k_ré!U81</f>
        <v>0</v>
      </c>
    </row>
    <row r="29" spans="1:21" s="28" customFormat="1" ht="12">
      <c r="A29" s="601" t="s">
        <v>261</v>
      </c>
      <c r="B29" s="24"/>
      <c r="C29" s="24">
        <v>0</v>
      </c>
      <c r="D29" s="25">
        <f>SUM(E29:H29)</f>
        <v>1500</v>
      </c>
      <c r="E29" s="26">
        <f>b_k_ré!E86</f>
        <v>0</v>
      </c>
      <c r="F29" s="27">
        <f>b_k_ré!F86</f>
        <v>0</v>
      </c>
      <c r="G29" s="27">
        <f>b_k_ré!G86</f>
        <v>0</v>
      </c>
      <c r="H29" s="27">
        <f>SUM(I29:U29)</f>
        <v>1500</v>
      </c>
      <c r="I29" s="27">
        <f>b_k_ré!I86</f>
        <v>1500</v>
      </c>
      <c r="J29" s="27">
        <f>b_k_ré!J86</f>
        <v>0</v>
      </c>
      <c r="K29" s="27">
        <f>b_k_ré!K86</f>
        <v>0</v>
      </c>
      <c r="L29" s="27">
        <f>b_k_ré!L86</f>
        <v>0</v>
      </c>
      <c r="M29" s="27">
        <f>b_k_ré!M86</f>
        <v>0</v>
      </c>
      <c r="N29" s="27">
        <f>b_k_ré!N86</f>
        <v>0</v>
      </c>
      <c r="O29" s="27">
        <f>b_k_ré!O86</f>
        <v>0</v>
      </c>
      <c r="P29" s="27">
        <f>b_k_ré!P86</f>
        <v>0</v>
      </c>
      <c r="Q29" s="27">
        <f>b_k_ré!Q86</f>
        <v>0</v>
      </c>
      <c r="R29" s="27">
        <f>b_k_ré!R86</f>
        <v>0</v>
      </c>
      <c r="S29" s="27">
        <f>b_k_ré!S86</f>
        <v>0</v>
      </c>
      <c r="T29" s="27">
        <f>b_k_ré!T86</f>
        <v>0</v>
      </c>
      <c r="U29" s="602">
        <f>b_k_ré!U86</f>
        <v>0</v>
      </c>
    </row>
    <row r="30" spans="1:21" s="28" customFormat="1" ht="12.75" thickBot="1">
      <c r="A30" s="601" t="s">
        <v>262</v>
      </c>
      <c r="B30" s="24"/>
      <c r="C30" s="24">
        <v>12469</v>
      </c>
      <c r="D30" s="25">
        <f>SUM(E30:H30)</f>
        <v>14252</v>
      </c>
      <c r="E30" s="30">
        <f>b_k_ré!E93</f>
        <v>469</v>
      </c>
      <c r="F30" s="30">
        <f>b_k_ré!F93</f>
        <v>0</v>
      </c>
      <c r="G30" s="30">
        <f>b_k_ré!G93</f>
        <v>0</v>
      </c>
      <c r="H30" s="27">
        <f>SUM(I30:U30)</f>
        <v>13783</v>
      </c>
      <c r="I30" s="30">
        <f>b_k_ré!I93</f>
        <v>13180</v>
      </c>
      <c r="J30" s="30">
        <f>b_k_ré!J93</f>
        <v>0</v>
      </c>
      <c r="K30" s="30">
        <f>b_k_ré!K93</f>
        <v>0</v>
      </c>
      <c r="L30" s="30">
        <f>b_k_ré!L93</f>
        <v>0</v>
      </c>
      <c r="M30" s="30">
        <f>b_k_ré!M93</f>
        <v>0</v>
      </c>
      <c r="N30" s="30">
        <f>b_k_ré!N93</f>
        <v>0</v>
      </c>
      <c r="O30" s="30">
        <f>b_k_ré!O93</f>
        <v>0</v>
      </c>
      <c r="P30" s="30">
        <f>b_k_ré!P93</f>
        <v>0</v>
      </c>
      <c r="Q30" s="30">
        <f>b_k_ré!Q93</f>
        <v>0</v>
      </c>
      <c r="R30" s="30">
        <f>b_k_ré!R93</f>
        <v>0</v>
      </c>
      <c r="S30" s="30">
        <f>b_k_ré!S93</f>
        <v>0</v>
      </c>
      <c r="T30" s="30">
        <f>b_k_ré!T93</f>
        <v>603</v>
      </c>
      <c r="U30" s="603">
        <f>b_k_ré!U93</f>
        <v>0</v>
      </c>
    </row>
    <row r="31" spans="1:21" ht="12.75" thickBot="1">
      <c r="A31" s="604" t="s">
        <v>62</v>
      </c>
      <c r="B31" s="31">
        <f>B15+B21+B26+B27+B28+B29+B30</f>
        <v>0</v>
      </c>
      <c r="C31" s="31">
        <f aca="true" t="shared" si="7" ref="C31:U31">C15+C21+C26+C27+C28+C29+C30</f>
        <v>1105012</v>
      </c>
      <c r="D31" s="31">
        <f t="shared" si="7"/>
        <v>1199606</v>
      </c>
      <c r="E31" s="32">
        <f t="shared" si="7"/>
        <v>18776</v>
      </c>
      <c r="F31" s="33">
        <f t="shared" si="7"/>
        <v>16108</v>
      </c>
      <c r="G31" s="33">
        <f t="shared" si="7"/>
        <v>60</v>
      </c>
      <c r="H31" s="33">
        <f t="shared" si="7"/>
        <v>1164662</v>
      </c>
      <c r="I31" s="33">
        <f t="shared" si="7"/>
        <v>958761</v>
      </c>
      <c r="J31" s="33">
        <f t="shared" si="7"/>
        <v>97639</v>
      </c>
      <c r="K31" s="33">
        <f t="shared" si="7"/>
        <v>16888</v>
      </c>
      <c r="L31" s="33">
        <f t="shared" si="7"/>
        <v>0</v>
      </c>
      <c r="M31" s="33">
        <f t="shared" si="7"/>
        <v>8179</v>
      </c>
      <c r="N31" s="33">
        <f t="shared" si="7"/>
        <v>254</v>
      </c>
      <c r="O31" s="33">
        <f t="shared" si="7"/>
        <v>127</v>
      </c>
      <c r="P31" s="33">
        <f t="shared" si="7"/>
        <v>472</v>
      </c>
      <c r="Q31" s="33">
        <f t="shared" si="7"/>
        <v>1905</v>
      </c>
      <c r="R31" s="33">
        <f>R15+R21+R26+R27+R28+R29+R30</f>
        <v>14930</v>
      </c>
      <c r="S31" s="33">
        <f>S15+S21+S26+S27+S28+S29+S30</f>
        <v>44639</v>
      </c>
      <c r="T31" s="33">
        <f>T15+T21+T26+T27+T28+T29+T30</f>
        <v>4668</v>
      </c>
      <c r="U31" s="333">
        <f t="shared" si="7"/>
        <v>16200</v>
      </c>
    </row>
    <row r="32" spans="1:21" ht="12">
      <c r="A32" s="605" t="s">
        <v>269</v>
      </c>
      <c r="B32" s="35"/>
      <c r="C32" s="35">
        <v>0</v>
      </c>
      <c r="D32" s="36">
        <f aca="true" t="shared" si="8" ref="D32:D42">SUM(E32:H32)</f>
        <v>0</v>
      </c>
      <c r="E32" s="13"/>
      <c r="F32" s="14"/>
      <c r="G32" s="14"/>
      <c r="H32" s="14">
        <f aca="true" t="shared" si="9" ref="H32:H43">SUM(I32:U32)</f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  <c r="U32" s="288"/>
    </row>
    <row r="33" spans="1:21" ht="12">
      <c r="A33" s="599" t="s">
        <v>270</v>
      </c>
      <c r="B33" s="17"/>
      <c r="C33" s="17">
        <v>0</v>
      </c>
      <c r="D33" s="18">
        <f t="shared" si="8"/>
        <v>0</v>
      </c>
      <c r="E33" s="19"/>
      <c r="F33" s="20"/>
      <c r="G33" s="20"/>
      <c r="H33" s="20">
        <f t="shared" si="9"/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2"/>
      <c r="U33" s="292"/>
    </row>
    <row r="34" spans="1:21" ht="12">
      <c r="A34" s="606" t="s">
        <v>271</v>
      </c>
      <c r="B34" s="37"/>
      <c r="C34" s="37">
        <v>220700</v>
      </c>
      <c r="D34" s="38">
        <f t="shared" si="8"/>
        <v>255487</v>
      </c>
      <c r="E34" s="19">
        <v>7365</v>
      </c>
      <c r="F34" s="20">
        <v>244</v>
      </c>
      <c r="G34" s="20">
        <v>327</v>
      </c>
      <c r="H34" s="20">
        <f t="shared" si="9"/>
        <v>247551</v>
      </c>
      <c r="I34" s="20">
        <v>247551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2"/>
      <c r="U34" s="292"/>
    </row>
    <row r="35" spans="1:21" ht="12">
      <c r="A35" s="599" t="s">
        <v>25</v>
      </c>
      <c r="B35" s="37"/>
      <c r="C35" s="37">
        <v>0</v>
      </c>
      <c r="D35" s="38">
        <f t="shared" si="8"/>
        <v>0</v>
      </c>
      <c r="E35" s="19"/>
      <c r="F35" s="20"/>
      <c r="G35" s="20"/>
      <c r="H35" s="20">
        <f t="shared" si="9"/>
        <v>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2"/>
      <c r="U35" s="292"/>
    </row>
    <row r="36" spans="1:21" ht="12">
      <c r="A36" s="599" t="s">
        <v>26</v>
      </c>
      <c r="B36" s="37"/>
      <c r="C36" s="37">
        <v>0</v>
      </c>
      <c r="D36" s="38">
        <f t="shared" si="8"/>
        <v>0</v>
      </c>
      <c r="E36" s="19"/>
      <c r="F36" s="20"/>
      <c r="G36" s="20"/>
      <c r="H36" s="20">
        <f t="shared" si="9"/>
        <v>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2"/>
      <c r="U36" s="292"/>
    </row>
    <row r="37" spans="1:21" ht="12">
      <c r="A37" s="599" t="s">
        <v>272</v>
      </c>
      <c r="B37" s="17"/>
      <c r="C37" s="17">
        <v>254586</v>
      </c>
      <c r="D37" s="18">
        <f t="shared" si="8"/>
        <v>258722</v>
      </c>
      <c r="E37" s="19">
        <f>b_k_ré!D140</f>
        <v>104495</v>
      </c>
      <c r="F37" s="20">
        <f>b_k_ré!D141</f>
        <v>36734</v>
      </c>
      <c r="G37" s="20">
        <f>b_k_ré!D142</f>
        <v>117493</v>
      </c>
      <c r="H37" s="20">
        <f t="shared" si="9"/>
        <v>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2"/>
      <c r="U37" s="292"/>
    </row>
    <row r="38" spans="1:21" ht="12">
      <c r="A38" s="607" t="s">
        <v>273</v>
      </c>
      <c r="B38" s="39"/>
      <c r="C38" s="39">
        <v>0</v>
      </c>
      <c r="D38" s="40">
        <f t="shared" si="8"/>
        <v>300000</v>
      </c>
      <c r="E38" s="19"/>
      <c r="F38" s="20"/>
      <c r="G38" s="20"/>
      <c r="H38" s="20">
        <f t="shared" si="9"/>
        <v>300000</v>
      </c>
      <c r="I38" s="20">
        <v>300000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2"/>
      <c r="U38" s="292"/>
    </row>
    <row r="39" spans="1:21" s="28" customFormat="1" ht="12">
      <c r="A39" s="601" t="s">
        <v>274</v>
      </c>
      <c r="B39" s="24">
        <f>SUM(B32:B38)</f>
        <v>0</v>
      </c>
      <c r="C39" s="24">
        <f aca="true" t="shared" si="10" ref="C39:U39">SUM(C32:C38)</f>
        <v>475286</v>
      </c>
      <c r="D39" s="25">
        <f t="shared" si="8"/>
        <v>814209</v>
      </c>
      <c r="E39" s="26">
        <f t="shared" si="10"/>
        <v>111860</v>
      </c>
      <c r="F39" s="27">
        <f t="shared" si="10"/>
        <v>36978</v>
      </c>
      <c r="G39" s="27">
        <f t="shared" si="10"/>
        <v>117820</v>
      </c>
      <c r="H39" s="27">
        <f t="shared" si="9"/>
        <v>547551</v>
      </c>
      <c r="I39" s="27">
        <f t="shared" si="10"/>
        <v>547551</v>
      </c>
      <c r="J39" s="27">
        <f t="shared" si="10"/>
        <v>0</v>
      </c>
      <c r="K39" s="27">
        <f t="shared" si="10"/>
        <v>0</v>
      </c>
      <c r="L39" s="27">
        <f t="shared" si="10"/>
        <v>0</v>
      </c>
      <c r="M39" s="27">
        <f t="shared" si="10"/>
        <v>0</v>
      </c>
      <c r="N39" s="27">
        <f t="shared" si="10"/>
        <v>0</v>
      </c>
      <c r="O39" s="27">
        <f t="shared" si="10"/>
        <v>0</v>
      </c>
      <c r="P39" s="27">
        <f t="shared" si="10"/>
        <v>0</v>
      </c>
      <c r="Q39" s="27">
        <f t="shared" si="10"/>
        <v>0</v>
      </c>
      <c r="R39" s="27">
        <f>SUM(R32:R38)</f>
        <v>0</v>
      </c>
      <c r="S39" s="27">
        <f>SUM(S32:S38)</f>
        <v>0</v>
      </c>
      <c r="T39" s="27">
        <f>SUM(T32:T38)</f>
        <v>0</v>
      </c>
      <c r="U39" s="602">
        <f t="shared" si="10"/>
        <v>0</v>
      </c>
    </row>
    <row r="40" spans="1:21" s="28" customFormat="1" ht="12">
      <c r="A40" s="608" t="s">
        <v>275</v>
      </c>
      <c r="B40" s="41"/>
      <c r="C40" s="41">
        <v>0</v>
      </c>
      <c r="D40" s="42">
        <f t="shared" si="8"/>
        <v>0</v>
      </c>
      <c r="E40" s="43"/>
      <c r="F40" s="44"/>
      <c r="G40" s="44"/>
      <c r="H40" s="44">
        <f t="shared" si="9"/>
        <v>0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609"/>
    </row>
    <row r="41" spans="1:21" s="28" customFormat="1" ht="12.75" thickBot="1">
      <c r="A41" s="610" t="s">
        <v>27</v>
      </c>
      <c r="B41" s="46"/>
      <c r="C41" s="46">
        <v>0</v>
      </c>
      <c r="D41" s="47">
        <f t="shared" si="8"/>
        <v>0</v>
      </c>
      <c r="E41" s="48"/>
      <c r="F41" s="49"/>
      <c r="G41" s="50"/>
      <c r="H41" s="51">
        <f t="shared" si="9"/>
        <v>0</v>
      </c>
      <c r="I41" s="52"/>
      <c r="J41" s="49"/>
      <c r="K41" s="49"/>
      <c r="L41" s="49"/>
      <c r="M41" s="49"/>
      <c r="N41" s="49"/>
      <c r="O41" s="49"/>
      <c r="P41" s="49"/>
      <c r="Q41" s="49"/>
      <c r="R41" s="50"/>
      <c r="S41" s="50"/>
      <c r="T41" s="50"/>
      <c r="U41" s="611"/>
    </row>
    <row r="42" spans="1:21" s="28" customFormat="1" ht="12.75" thickBot="1">
      <c r="A42" s="612" t="s">
        <v>104</v>
      </c>
      <c r="B42" s="53">
        <f>B39+B40+B41</f>
        <v>0</v>
      </c>
      <c r="C42" s="53">
        <f aca="true" t="shared" si="11" ref="C42:U42">C39+C40+C41</f>
        <v>475286</v>
      </c>
      <c r="D42" s="54">
        <f t="shared" si="8"/>
        <v>814209</v>
      </c>
      <c r="E42" s="55">
        <f t="shared" si="11"/>
        <v>111860</v>
      </c>
      <c r="F42" s="56">
        <f t="shared" si="11"/>
        <v>36978</v>
      </c>
      <c r="G42" s="56">
        <f t="shared" si="11"/>
        <v>117820</v>
      </c>
      <c r="H42" s="57">
        <f t="shared" si="9"/>
        <v>547551</v>
      </c>
      <c r="I42" s="56">
        <f t="shared" si="11"/>
        <v>547551</v>
      </c>
      <c r="J42" s="56">
        <f t="shared" si="11"/>
        <v>0</v>
      </c>
      <c r="K42" s="56">
        <f t="shared" si="11"/>
        <v>0</v>
      </c>
      <c r="L42" s="56">
        <f t="shared" si="11"/>
        <v>0</v>
      </c>
      <c r="M42" s="56">
        <f t="shared" si="11"/>
        <v>0</v>
      </c>
      <c r="N42" s="56">
        <f t="shared" si="11"/>
        <v>0</v>
      </c>
      <c r="O42" s="56">
        <f t="shared" si="11"/>
        <v>0</v>
      </c>
      <c r="P42" s="56">
        <f t="shared" si="11"/>
        <v>0</v>
      </c>
      <c r="Q42" s="56">
        <f t="shared" si="11"/>
        <v>0</v>
      </c>
      <c r="R42" s="56">
        <f>R39+R40+R41</f>
        <v>0</v>
      </c>
      <c r="S42" s="56">
        <f>S39+S40+S41</f>
        <v>0</v>
      </c>
      <c r="T42" s="56">
        <f>T39+T40+T41</f>
        <v>0</v>
      </c>
      <c r="U42" s="613">
        <f t="shared" si="11"/>
        <v>0</v>
      </c>
    </row>
    <row r="43" spans="1:21" s="28" customFormat="1" ht="12.75" thickBot="1">
      <c r="A43" s="614" t="s">
        <v>128</v>
      </c>
      <c r="B43" s="58">
        <f>B42+B31</f>
        <v>0</v>
      </c>
      <c r="C43" s="58">
        <f aca="true" t="shared" si="12" ref="C43:U43">C42+C31</f>
        <v>1580298</v>
      </c>
      <c r="D43" s="58">
        <f t="shared" si="12"/>
        <v>2013815</v>
      </c>
      <c r="E43" s="59">
        <f t="shared" si="12"/>
        <v>130636</v>
      </c>
      <c r="F43" s="60">
        <f t="shared" si="12"/>
        <v>53086</v>
      </c>
      <c r="G43" s="60">
        <f t="shared" si="12"/>
        <v>117880</v>
      </c>
      <c r="H43" s="60">
        <f t="shared" si="9"/>
        <v>1712213</v>
      </c>
      <c r="I43" s="60">
        <f t="shared" si="12"/>
        <v>1506312</v>
      </c>
      <c r="J43" s="60">
        <f t="shared" si="12"/>
        <v>97639</v>
      </c>
      <c r="K43" s="60">
        <f t="shared" si="12"/>
        <v>16888</v>
      </c>
      <c r="L43" s="60">
        <f t="shared" si="12"/>
        <v>0</v>
      </c>
      <c r="M43" s="60">
        <f t="shared" si="12"/>
        <v>8179</v>
      </c>
      <c r="N43" s="60">
        <f t="shared" si="12"/>
        <v>254</v>
      </c>
      <c r="O43" s="60">
        <f t="shared" si="12"/>
        <v>127</v>
      </c>
      <c r="P43" s="60">
        <f t="shared" si="12"/>
        <v>472</v>
      </c>
      <c r="Q43" s="60">
        <f t="shared" si="12"/>
        <v>1905</v>
      </c>
      <c r="R43" s="60">
        <f>R42+R31</f>
        <v>14930</v>
      </c>
      <c r="S43" s="60">
        <f>S42+S31</f>
        <v>44639</v>
      </c>
      <c r="T43" s="60">
        <f>T42+T31</f>
        <v>4668</v>
      </c>
      <c r="U43" s="615">
        <f t="shared" si="12"/>
        <v>16200</v>
      </c>
    </row>
    <row r="44" spans="1:21" s="63" customFormat="1" ht="12">
      <c r="A44" s="616"/>
      <c r="B44" s="61"/>
      <c r="C44" s="61"/>
      <c r="D44" s="62">
        <f>SUM(E43:H43)</f>
        <v>2013815</v>
      </c>
      <c r="E44" s="61"/>
      <c r="F44" s="61"/>
      <c r="G44" s="61"/>
      <c r="H44" s="62">
        <f>SUM(I43:U43)</f>
        <v>1712213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7"/>
    </row>
    <row r="45" spans="1:21" s="63" customFormat="1" ht="12.75" thickBot="1">
      <c r="A45" s="618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19"/>
    </row>
    <row r="46" spans="1:21" ht="14.25" customHeight="1">
      <c r="A46" s="620" t="s">
        <v>64</v>
      </c>
      <c r="B46" s="37"/>
      <c r="C46" s="37"/>
      <c r="D46" s="65"/>
      <c r="E46" s="66"/>
      <c r="F46" s="67"/>
      <c r="G46" s="67"/>
      <c r="H46" s="67"/>
      <c r="I46" s="67"/>
      <c r="J46" s="67"/>
      <c r="K46" s="67"/>
      <c r="L46" s="67"/>
      <c r="M46" s="68"/>
      <c r="N46" s="68"/>
      <c r="O46" s="68"/>
      <c r="P46" s="68"/>
      <c r="Q46" s="68"/>
      <c r="R46" s="68"/>
      <c r="S46" s="68"/>
      <c r="T46" s="69"/>
      <c r="U46" s="621"/>
    </row>
    <row r="47" spans="1:21" ht="12">
      <c r="A47" s="599" t="s">
        <v>256</v>
      </c>
      <c r="B47" s="37"/>
      <c r="C47" s="37">
        <v>247634</v>
      </c>
      <c r="D47" s="65">
        <f>SUM(E47:H47)</f>
        <v>279418</v>
      </c>
      <c r="E47" s="70">
        <v>79921</v>
      </c>
      <c r="F47" s="71">
        <v>13570</v>
      </c>
      <c r="G47" s="71">
        <v>80351</v>
      </c>
      <c r="H47" s="71">
        <f>SUM(I47:U47)</f>
        <v>105576</v>
      </c>
      <c r="I47" s="71">
        <v>6335</v>
      </c>
      <c r="J47" s="71"/>
      <c r="K47" s="71">
        <v>9580</v>
      </c>
      <c r="L47" s="71"/>
      <c r="M47" s="72">
        <v>3075</v>
      </c>
      <c r="N47" s="72">
        <v>8561</v>
      </c>
      <c r="O47" s="72">
        <v>17291</v>
      </c>
      <c r="P47" s="72">
        <v>10535</v>
      </c>
      <c r="Q47" s="72">
        <v>7608</v>
      </c>
      <c r="R47" s="72">
        <v>6883</v>
      </c>
      <c r="S47" s="72">
        <v>35393</v>
      </c>
      <c r="T47" s="73">
        <v>315</v>
      </c>
      <c r="U47" s="622"/>
    </row>
    <row r="48" spans="1:21" ht="12">
      <c r="A48" s="599" t="s">
        <v>257</v>
      </c>
      <c r="B48" s="37"/>
      <c r="C48" s="37">
        <v>21220</v>
      </c>
      <c r="D48" s="65">
        <f>SUM(E48:H48)</f>
        <v>24433</v>
      </c>
      <c r="E48" s="70">
        <v>70</v>
      </c>
      <c r="F48" s="71">
        <v>2758</v>
      </c>
      <c r="G48" s="71">
        <v>500</v>
      </c>
      <c r="H48" s="71">
        <f>SUM(I48:U48)</f>
        <v>21105</v>
      </c>
      <c r="I48" s="71">
        <v>18272</v>
      </c>
      <c r="J48" s="71"/>
      <c r="K48" s="71"/>
      <c r="L48" s="71"/>
      <c r="M48" s="72"/>
      <c r="N48" s="72"/>
      <c r="O48" s="72"/>
      <c r="P48" s="72"/>
      <c r="Q48" s="72"/>
      <c r="R48" s="72">
        <v>2527</v>
      </c>
      <c r="S48" s="72">
        <v>306</v>
      </c>
      <c r="T48" s="73"/>
      <c r="U48" s="622"/>
    </row>
    <row r="49" spans="1:21" s="28" customFormat="1" ht="12">
      <c r="A49" s="601" t="s">
        <v>65</v>
      </c>
      <c r="B49" s="54">
        <f aca="true" t="shared" si="13" ref="B49:U49">SUM(B47:B48)</f>
        <v>0</v>
      </c>
      <c r="C49" s="54">
        <f t="shared" si="13"/>
        <v>268854</v>
      </c>
      <c r="D49" s="54">
        <f t="shared" si="13"/>
        <v>303851</v>
      </c>
      <c r="E49" s="74">
        <f t="shared" si="13"/>
        <v>79991</v>
      </c>
      <c r="F49" s="74">
        <f t="shared" si="13"/>
        <v>16328</v>
      </c>
      <c r="G49" s="74">
        <f t="shared" si="13"/>
        <v>80851</v>
      </c>
      <c r="H49" s="74">
        <f t="shared" si="13"/>
        <v>126681</v>
      </c>
      <c r="I49" s="74">
        <f t="shared" si="13"/>
        <v>24607</v>
      </c>
      <c r="J49" s="74">
        <f t="shared" si="13"/>
        <v>0</v>
      </c>
      <c r="K49" s="74">
        <f t="shared" si="13"/>
        <v>9580</v>
      </c>
      <c r="L49" s="74">
        <f t="shared" si="13"/>
        <v>0</v>
      </c>
      <c r="M49" s="74">
        <f t="shared" si="13"/>
        <v>3075</v>
      </c>
      <c r="N49" s="74">
        <f t="shared" si="13"/>
        <v>8561</v>
      </c>
      <c r="O49" s="74">
        <f t="shared" si="13"/>
        <v>17291</v>
      </c>
      <c r="P49" s="74">
        <f t="shared" si="13"/>
        <v>10535</v>
      </c>
      <c r="Q49" s="74">
        <f t="shared" si="13"/>
        <v>7608</v>
      </c>
      <c r="R49" s="74">
        <f t="shared" si="13"/>
        <v>9410</v>
      </c>
      <c r="S49" s="74">
        <f t="shared" si="13"/>
        <v>35699</v>
      </c>
      <c r="T49" s="74">
        <f t="shared" si="13"/>
        <v>315</v>
      </c>
      <c r="U49" s="623">
        <f t="shared" si="13"/>
        <v>0</v>
      </c>
    </row>
    <row r="50" spans="1:21" s="28" customFormat="1" ht="12">
      <c r="A50" s="601" t="s">
        <v>171</v>
      </c>
      <c r="B50" s="24"/>
      <c r="C50" s="24">
        <v>76784</v>
      </c>
      <c r="D50" s="75">
        <f aca="true" t="shared" si="14" ref="D50:D55">E50+F50+G50+H50</f>
        <v>82266</v>
      </c>
      <c r="E50" s="76">
        <v>21237</v>
      </c>
      <c r="F50" s="77">
        <v>4294</v>
      </c>
      <c r="G50" s="77">
        <v>27183</v>
      </c>
      <c r="H50" s="77">
        <f aca="true" t="shared" si="15" ref="H50:H55">SUM(I50:U50)</f>
        <v>29552</v>
      </c>
      <c r="I50" s="77">
        <v>6892</v>
      </c>
      <c r="J50" s="74">
        <f>SUM(J48:J49)</f>
        <v>0</v>
      </c>
      <c r="K50" s="77">
        <v>2580</v>
      </c>
      <c r="L50" s="77"/>
      <c r="M50" s="78">
        <v>837</v>
      </c>
      <c r="N50" s="78">
        <v>2326</v>
      </c>
      <c r="O50" s="78">
        <v>4575</v>
      </c>
      <c r="P50" s="78">
        <v>2835</v>
      </c>
      <c r="Q50" s="78">
        <v>2044</v>
      </c>
      <c r="R50" s="78">
        <v>2505</v>
      </c>
      <c r="S50" s="78">
        <v>4873</v>
      </c>
      <c r="T50" s="79">
        <v>85</v>
      </c>
      <c r="U50" s="624"/>
    </row>
    <row r="51" spans="1:21" ht="12">
      <c r="A51" s="599" t="s">
        <v>241</v>
      </c>
      <c r="B51" s="17"/>
      <c r="C51" s="17">
        <v>59354</v>
      </c>
      <c r="D51" s="65">
        <f t="shared" si="14"/>
        <v>62344</v>
      </c>
      <c r="E51" s="70">
        <v>3310</v>
      </c>
      <c r="F51" s="71">
        <v>3730</v>
      </c>
      <c r="G51" s="71">
        <v>1348</v>
      </c>
      <c r="H51" s="71">
        <f t="shared" si="15"/>
        <v>53956</v>
      </c>
      <c r="I51" s="71">
        <v>5950</v>
      </c>
      <c r="J51" s="71">
        <v>500</v>
      </c>
      <c r="K51" s="71">
        <v>23301</v>
      </c>
      <c r="L51" s="71">
        <v>800</v>
      </c>
      <c r="M51" s="72">
        <v>6520</v>
      </c>
      <c r="N51" s="72">
        <v>4860</v>
      </c>
      <c r="O51" s="72">
        <v>5871</v>
      </c>
      <c r="P51" s="72">
        <v>1800</v>
      </c>
      <c r="Q51" s="72">
        <v>530</v>
      </c>
      <c r="R51" s="72">
        <v>450</v>
      </c>
      <c r="S51" s="72">
        <v>2839</v>
      </c>
      <c r="T51" s="73">
        <v>535</v>
      </c>
      <c r="U51" s="622"/>
    </row>
    <row r="52" spans="1:21" ht="12">
      <c r="A52" s="599" t="s">
        <v>242</v>
      </c>
      <c r="B52" s="17"/>
      <c r="C52" s="17">
        <v>9579</v>
      </c>
      <c r="D52" s="65">
        <f t="shared" si="14"/>
        <v>10079</v>
      </c>
      <c r="E52" s="70">
        <v>4610</v>
      </c>
      <c r="F52" s="71">
        <v>800</v>
      </c>
      <c r="G52" s="71">
        <v>255</v>
      </c>
      <c r="H52" s="71">
        <f t="shared" si="15"/>
        <v>4414</v>
      </c>
      <c r="I52" s="71">
        <v>1220</v>
      </c>
      <c r="J52" s="71"/>
      <c r="K52" s="71">
        <v>190</v>
      </c>
      <c r="L52" s="71"/>
      <c r="M52" s="72"/>
      <c r="N52" s="72"/>
      <c r="O52" s="72">
        <v>800</v>
      </c>
      <c r="P52" s="72">
        <v>1725</v>
      </c>
      <c r="Q52" s="72">
        <v>160</v>
      </c>
      <c r="R52" s="72">
        <v>218</v>
      </c>
      <c r="S52" s="72"/>
      <c r="T52" s="73">
        <v>101</v>
      </c>
      <c r="U52" s="622"/>
    </row>
    <row r="53" spans="1:21" ht="12">
      <c r="A53" s="599" t="s">
        <v>243</v>
      </c>
      <c r="B53" s="17"/>
      <c r="C53" s="17">
        <v>149445</v>
      </c>
      <c r="D53" s="65">
        <f t="shared" si="14"/>
        <v>149836</v>
      </c>
      <c r="E53" s="70">
        <v>12164</v>
      </c>
      <c r="F53" s="71">
        <v>21108</v>
      </c>
      <c r="G53" s="71">
        <v>6180</v>
      </c>
      <c r="H53" s="71">
        <f t="shared" si="15"/>
        <v>110384</v>
      </c>
      <c r="I53" s="71">
        <v>32333</v>
      </c>
      <c r="J53" s="71">
        <v>4580</v>
      </c>
      <c r="K53" s="71">
        <v>3458</v>
      </c>
      <c r="L53" s="71">
        <v>1000</v>
      </c>
      <c r="M53" s="72">
        <v>465</v>
      </c>
      <c r="N53" s="72">
        <v>15365</v>
      </c>
      <c r="O53" s="72">
        <v>8765</v>
      </c>
      <c r="P53" s="72">
        <v>21145</v>
      </c>
      <c r="Q53" s="72">
        <v>2225</v>
      </c>
      <c r="R53" s="72">
        <v>1738</v>
      </c>
      <c r="S53" s="72"/>
      <c r="T53" s="73">
        <v>18230</v>
      </c>
      <c r="U53" s="622">
        <v>1080</v>
      </c>
    </row>
    <row r="54" spans="1:21" ht="12">
      <c r="A54" s="599" t="s">
        <v>244</v>
      </c>
      <c r="B54" s="17"/>
      <c r="C54" s="17">
        <v>1745</v>
      </c>
      <c r="D54" s="65">
        <f t="shared" si="14"/>
        <v>1745</v>
      </c>
      <c r="E54" s="70">
        <v>1252</v>
      </c>
      <c r="F54" s="71">
        <v>43</v>
      </c>
      <c r="G54" s="71">
        <v>50</v>
      </c>
      <c r="H54" s="71">
        <f t="shared" si="15"/>
        <v>400</v>
      </c>
      <c r="I54" s="71">
        <v>300</v>
      </c>
      <c r="J54" s="71"/>
      <c r="K54" s="71"/>
      <c r="L54" s="71"/>
      <c r="M54" s="72"/>
      <c r="N54" s="72"/>
      <c r="O54" s="72"/>
      <c r="P54" s="72"/>
      <c r="Q54" s="72"/>
      <c r="R54" s="72">
        <v>50</v>
      </c>
      <c r="S54" s="72"/>
      <c r="T54" s="73">
        <v>50</v>
      </c>
      <c r="U54" s="622"/>
    </row>
    <row r="55" spans="1:21" ht="12">
      <c r="A55" s="599" t="s">
        <v>245</v>
      </c>
      <c r="B55" s="17"/>
      <c r="C55" s="17">
        <v>77925</v>
      </c>
      <c r="D55" s="65">
        <f t="shared" si="14"/>
        <v>78708</v>
      </c>
      <c r="E55" s="70">
        <v>5797</v>
      </c>
      <c r="F55" s="71">
        <v>6783</v>
      </c>
      <c r="G55" s="71">
        <v>2013</v>
      </c>
      <c r="H55" s="71">
        <f t="shared" si="15"/>
        <v>64115</v>
      </c>
      <c r="I55" s="71">
        <v>27456</v>
      </c>
      <c r="J55" s="71">
        <v>1542</v>
      </c>
      <c r="K55" s="71">
        <v>8276</v>
      </c>
      <c r="L55" s="71">
        <v>486</v>
      </c>
      <c r="M55" s="71">
        <v>1886</v>
      </c>
      <c r="N55" s="71">
        <v>5460</v>
      </c>
      <c r="O55" s="71">
        <v>4801</v>
      </c>
      <c r="P55" s="71">
        <v>6661</v>
      </c>
      <c r="Q55" s="71">
        <v>787</v>
      </c>
      <c r="R55" s="71">
        <v>641</v>
      </c>
      <c r="S55" s="71">
        <v>767</v>
      </c>
      <c r="T55" s="80">
        <v>5108</v>
      </c>
      <c r="U55" s="625">
        <v>244</v>
      </c>
    </row>
    <row r="56" spans="1:22" s="28" customFormat="1" ht="12">
      <c r="A56" s="601" t="s">
        <v>258</v>
      </c>
      <c r="B56" s="24">
        <f>SUM(B51:B55)</f>
        <v>0</v>
      </c>
      <c r="C56" s="24">
        <f>SUM(C51:C55)</f>
        <v>298048</v>
      </c>
      <c r="D56" s="24">
        <f>SUM(D51:D55)</f>
        <v>302712</v>
      </c>
      <c r="E56" s="81">
        <f aca="true" t="shared" si="16" ref="E56:Q56">SUM(E51:E55)</f>
        <v>27133</v>
      </c>
      <c r="F56" s="77">
        <f t="shared" si="16"/>
        <v>32464</v>
      </c>
      <c r="G56" s="77">
        <f t="shared" si="16"/>
        <v>9846</v>
      </c>
      <c r="H56" s="77">
        <f t="shared" si="16"/>
        <v>233269</v>
      </c>
      <c r="I56" s="77">
        <f t="shared" si="16"/>
        <v>67259</v>
      </c>
      <c r="J56" s="77">
        <f t="shared" si="16"/>
        <v>6622</v>
      </c>
      <c r="K56" s="77">
        <f t="shared" si="16"/>
        <v>35225</v>
      </c>
      <c r="L56" s="77">
        <f t="shared" si="16"/>
        <v>2286</v>
      </c>
      <c r="M56" s="77">
        <f t="shared" si="16"/>
        <v>8871</v>
      </c>
      <c r="N56" s="77">
        <f t="shared" si="16"/>
        <v>25685</v>
      </c>
      <c r="O56" s="77">
        <f t="shared" si="16"/>
        <v>20237</v>
      </c>
      <c r="P56" s="77">
        <f t="shared" si="16"/>
        <v>31331</v>
      </c>
      <c r="Q56" s="77">
        <f t="shared" si="16"/>
        <v>3702</v>
      </c>
      <c r="R56" s="77">
        <f>SUM(R51:R55)</f>
        <v>3097</v>
      </c>
      <c r="S56" s="77">
        <f>SUM(S51:S55)</f>
        <v>3606</v>
      </c>
      <c r="T56" s="77">
        <f>SUM(T51:T55)</f>
        <v>24024</v>
      </c>
      <c r="U56" s="626">
        <f>SUM(U51:U55)</f>
        <v>1324</v>
      </c>
      <c r="V56" s="63"/>
    </row>
    <row r="57" spans="1:21" s="28" customFormat="1" ht="12">
      <c r="A57" s="601" t="s">
        <v>246</v>
      </c>
      <c r="B57" s="24"/>
      <c r="C57" s="24">
        <v>9614</v>
      </c>
      <c r="D57" s="75">
        <f>SUM(E57:H57)</f>
        <v>16538</v>
      </c>
      <c r="E57" s="76"/>
      <c r="F57" s="82"/>
      <c r="G57" s="77"/>
      <c r="H57" s="77">
        <f>SUM(I57:U57)</f>
        <v>16538</v>
      </c>
      <c r="I57" s="77">
        <f>szoc_k_!C33+szoc_k_!C34</f>
        <v>1442</v>
      </c>
      <c r="J57" s="77"/>
      <c r="K57" s="77"/>
      <c r="L57" s="77"/>
      <c r="M57" s="78">
        <f>szoc_k_!C36-szoc_k_!C33-szoc_k_!C34</f>
        <v>15096</v>
      </c>
      <c r="N57" s="78"/>
      <c r="O57" s="78"/>
      <c r="P57" s="78"/>
      <c r="Q57" s="78"/>
      <c r="R57" s="78"/>
      <c r="S57" s="78"/>
      <c r="T57" s="79"/>
      <c r="U57" s="624"/>
    </row>
    <row r="58" spans="1:21" s="28" customFormat="1" ht="12">
      <c r="A58" s="627" t="s">
        <v>247</v>
      </c>
      <c r="B58" s="24"/>
      <c r="C58" s="24">
        <v>329686</v>
      </c>
      <c r="D58" s="75">
        <f>SUM(E58:H58)</f>
        <v>371773</v>
      </c>
      <c r="E58" s="76">
        <f>b_k_ré!E119</f>
        <v>275</v>
      </c>
      <c r="F58" s="76">
        <f>b_k_ré!F119</f>
        <v>0</v>
      </c>
      <c r="G58" s="76">
        <f>b_k_ré!G119</f>
        <v>0</v>
      </c>
      <c r="H58" s="77">
        <f>SUM(I58:U58)</f>
        <v>371498</v>
      </c>
      <c r="I58" s="77">
        <f>b_k_ré!I119</f>
        <v>367798</v>
      </c>
      <c r="J58" s="77">
        <f>b_k_ré!J119</f>
        <v>0</v>
      </c>
      <c r="K58" s="77">
        <f>b_k_ré!K119</f>
        <v>0</v>
      </c>
      <c r="L58" s="77">
        <f>b_k_ré!L119</f>
        <v>0</v>
      </c>
      <c r="M58" s="77">
        <f>b_k_ré!M119</f>
        <v>0</v>
      </c>
      <c r="N58" s="77">
        <f>b_k_ré!N119</f>
        <v>0</v>
      </c>
      <c r="O58" s="77">
        <f>b_k_ré!O119</f>
        <v>0</v>
      </c>
      <c r="P58" s="77">
        <f>b_k_ré!P119</f>
        <v>0</v>
      </c>
      <c r="Q58" s="77">
        <f>b_k_ré!Q119</f>
        <v>0</v>
      </c>
      <c r="R58" s="77">
        <f>b_k_ré!R119</f>
        <v>0</v>
      </c>
      <c r="S58" s="77">
        <f>b_k_ré!S119</f>
        <v>0</v>
      </c>
      <c r="T58" s="77">
        <f>b_k_ré!T119</f>
        <v>0</v>
      </c>
      <c r="U58" s="626">
        <f>b_k_ré!U119</f>
        <v>3700</v>
      </c>
    </row>
    <row r="59" spans="1:21" s="28" customFormat="1" ht="12">
      <c r="A59" s="620" t="s">
        <v>67</v>
      </c>
      <c r="B59" s="24"/>
      <c r="C59" s="24">
        <v>282170</v>
      </c>
      <c r="D59" s="75">
        <f>SUM(E59:H59)</f>
        <v>286992</v>
      </c>
      <c r="E59" s="76">
        <f>felh_k_!G46</f>
        <v>0</v>
      </c>
      <c r="F59" s="77">
        <f>felh_k_!H46</f>
        <v>0</v>
      </c>
      <c r="G59" s="77">
        <f>felh_k_!I46</f>
        <v>0</v>
      </c>
      <c r="H59" s="77">
        <f>SUM(I59:U59)</f>
        <v>286992</v>
      </c>
      <c r="I59" s="77">
        <f>felh_k_!K46</f>
        <v>90816</v>
      </c>
      <c r="J59" s="77">
        <f>felh_k_!L46</f>
        <v>54923</v>
      </c>
      <c r="K59" s="77">
        <f>felh_k_!M46</f>
        <v>2085</v>
      </c>
      <c r="L59" s="77">
        <f>felh_k_!N46</f>
        <v>39561</v>
      </c>
      <c r="M59" s="77">
        <f>felh_k_!O46</f>
        <v>0</v>
      </c>
      <c r="N59" s="77">
        <f>felh_k_!P46</f>
        <v>0</v>
      </c>
      <c r="O59" s="77">
        <f>felh_k_!Q46</f>
        <v>1040</v>
      </c>
      <c r="P59" s="77">
        <f>felh_k_!R46</f>
        <v>183</v>
      </c>
      <c r="Q59" s="77">
        <f>felh_k_!S46</f>
        <v>460</v>
      </c>
      <c r="R59" s="77">
        <f>felh_k_!T46</f>
        <v>0</v>
      </c>
      <c r="S59" s="77">
        <f>felh_k_!U46</f>
        <v>1404</v>
      </c>
      <c r="T59" s="77">
        <f>felh_k_!V46</f>
        <v>7620</v>
      </c>
      <c r="U59" s="626">
        <f>felh_k_!W46</f>
        <v>88900</v>
      </c>
    </row>
    <row r="60" spans="1:21" s="28" customFormat="1" ht="12">
      <c r="A60" s="601" t="s">
        <v>66</v>
      </c>
      <c r="B60" s="24"/>
      <c r="C60" s="24">
        <v>52466</v>
      </c>
      <c r="D60" s="75">
        <f>SUM(E60:H60)</f>
        <v>60722</v>
      </c>
      <c r="E60" s="76">
        <f>felh_k_!G76</f>
        <v>0</v>
      </c>
      <c r="F60" s="77">
        <f>felh_k_!H76</f>
        <v>0</v>
      </c>
      <c r="G60" s="77">
        <f>felh_k_!I76</f>
        <v>0</v>
      </c>
      <c r="H60" s="77">
        <f>SUM(I60:U60)</f>
        <v>60722</v>
      </c>
      <c r="I60" s="77">
        <f>felh_k_!K76</f>
        <v>0</v>
      </c>
      <c r="J60" s="77">
        <f>felh_k_!L76</f>
        <v>21573</v>
      </c>
      <c r="K60" s="77">
        <f>felh_k_!M76</f>
        <v>0</v>
      </c>
      <c r="L60" s="77">
        <f>felh_k_!N76</f>
        <v>11647</v>
      </c>
      <c r="M60" s="77">
        <f>felh_k_!O76</f>
        <v>0</v>
      </c>
      <c r="N60" s="77">
        <f>felh_k_!P76</f>
        <v>1905</v>
      </c>
      <c r="O60" s="77">
        <f>felh_k_!Q76</f>
        <v>0</v>
      </c>
      <c r="P60" s="77">
        <f>felh_k_!R76</f>
        <v>3205</v>
      </c>
      <c r="Q60" s="77">
        <f>felh_k_!S76</f>
        <v>0</v>
      </c>
      <c r="R60" s="77">
        <f>felh_k_!T76</f>
        <v>0</v>
      </c>
      <c r="S60" s="77">
        <f>felh_k_!U76</f>
        <v>0</v>
      </c>
      <c r="T60" s="77">
        <f>felh_k_!V76</f>
        <v>18440</v>
      </c>
      <c r="U60" s="626">
        <f>felh_k_!W76</f>
        <v>3952</v>
      </c>
    </row>
    <row r="61" spans="1:21" s="28" customFormat="1" ht="12.75" thickBot="1">
      <c r="A61" s="628" t="s">
        <v>248</v>
      </c>
      <c r="B61" s="83"/>
      <c r="C61" s="83">
        <v>8090</v>
      </c>
      <c r="D61" s="75">
        <f>SUM(E61:H61)</f>
        <v>14230</v>
      </c>
      <c r="E61" s="84">
        <f>b_k_ré!E139</f>
        <v>2000</v>
      </c>
      <c r="F61" s="84">
        <f>b_k_ré!F139</f>
        <v>0</v>
      </c>
      <c r="G61" s="84">
        <f>b_k_ré!G139</f>
        <v>0</v>
      </c>
      <c r="H61" s="77">
        <f>SUM(I61:U61)</f>
        <v>12230</v>
      </c>
      <c r="I61" s="84">
        <f>b_k_ré!I139</f>
        <v>11230</v>
      </c>
      <c r="J61" s="84">
        <f>b_k_ré!J139</f>
        <v>0</v>
      </c>
      <c r="K61" s="84">
        <f>b_k_ré!K139</f>
        <v>0</v>
      </c>
      <c r="L61" s="84">
        <f>b_k_ré!L139</f>
        <v>0</v>
      </c>
      <c r="M61" s="84">
        <f>b_k_ré!M139</f>
        <v>0</v>
      </c>
      <c r="N61" s="84">
        <f>b_k_ré!N139</f>
        <v>0</v>
      </c>
      <c r="O61" s="84">
        <f>b_k_ré!O139</f>
        <v>0</v>
      </c>
      <c r="P61" s="84">
        <f>b_k_ré!P139</f>
        <v>0</v>
      </c>
      <c r="Q61" s="84">
        <f>b_k_ré!Q139</f>
        <v>0</v>
      </c>
      <c r="R61" s="84">
        <f>b_k_ré!R139</f>
        <v>0</v>
      </c>
      <c r="S61" s="84">
        <f>b_k_ré!S139</f>
        <v>0</v>
      </c>
      <c r="T61" s="84">
        <f>b_k_ré!T139</f>
        <v>0</v>
      </c>
      <c r="U61" s="629">
        <f>b_k_ré!U139</f>
        <v>1000</v>
      </c>
    </row>
    <row r="62" spans="1:21" ht="12.75" thickBot="1">
      <c r="A62" s="604" t="s">
        <v>68</v>
      </c>
      <c r="B62" s="31">
        <f aca="true" t="shared" si="17" ref="B62:U62">B49+B50+B56+B57+B58+B59+B60+B61</f>
        <v>0</v>
      </c>
      <c r="C62" s="31">
        <f t="shared" si="17"/>
        <v>1325712</v>
      </c>
      <c r="D62" s="31">
        <f t="shared" si="17"/>
        <v>1439084</v>
      </c>
      <c r="E62" s="85">
        <f t="shared" si="17"/>
        <v>130636</v>
      </c>
      <c r="F62" s="86">
        <f t="shared" si="17"/>
        <v>53086</v>
      </c>
      <c r="G62" s="86">
        <f t="shared" si="17"/>
        <v>117880</v>
      </c>
      <c r="H62" s="86">
        <f>H49+H50+H56+H57+H58+H59+H60+H61</f>
        <v>1137482</v>
      </c>
      <c r="I62" s="86">
        <f t="shared" si="17"/>
        <v>570044</v>
      </c>
      <c r="J62" s="86">
        <f t="shared" si="17"/>
        <v>83118</v>
      </c>
      <c r="K62" s="86">
        <f t="shared" si="17"/>
        <v>49470</v>
      </c>
      <c r="L62" s="86">
        <f t="shared" si="17"/>
        <v>53494</v>
      </c>
      <c r="M62" s="86">
        <f t="shared" si="17"/>
        <v>27879</v>
      </c>
      <c r="N62" s="86">
        <f t="shared" si="17"/>
        <v>38477</v>
      </c>
      <c r="O62" s="86">
        <f t="shared" si="17"/>
        <v>43143</v>
      </c>
      <c r="P62" s="86">
        <f t="shared" si="17"/>
        <v>48089</v>
      </c>
      <c r="Q62" s="86">
        <f t="shared" si="17"/>
        <v>13814</v>
      </c>
      <c r="R62" s="86">
        <f>R49+R50+R56+R57+R58+R59+R60+R61</f>
        <v>15012</v>
      </c>
      <c r="S62" s="86">
        <f>S49+S50+S56+S57+S58+S59+S60+S61</f>
        <v>45582</v>
      </c>
      <c r="T62" s="86">
        <f>T49+T50+T56+T57+T58+T59+T60+T61</f>
        <v>50484</v>
      </c>
      <c r="U62" s="630">
        <f t="shared" si="17"/>
        <v>98876</v>
      </c>
    </row>
    <row r="63" spans="1:21" ht="12">
      <c r="A63" s="631" t="s">
        <v>263</v>
      </c>
      <c r="B63" s="11"/>
      <c r="C63" s="11">
        <v>0</v>
      </c>
      <c r="D63" s="87">
        <f aca="true" t="shared" si="18" ref="D63:D68">SUM(E63:H63)</f>
        <v>0</v>
      </c>
      <c r="E63" s="88"/>
      <c r="F63" s="89"/>
      <c r="G63" s="89"/>
      <c r="H63" s="89">
        <f aca="true" t="shared" si="19" ref="H63:H68">SUM(I63:U63)</f>
        <v>0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90"/>
      <c r="U63" s="632"/>
    </row>
    <row r="64" spans="1:21" ht="12">
      <c r="A64" s="599" t="s">
        <v>264</v>
      </c>
      <c r="B64" s="17"/>
      <c r="C64" s="17">
        <v>0</v>
      </c>
      <c r="D64" s="91">
        <f t="shared" si="18"/>
        <v>0</v>
      </c>
      <c r="E64" s="70"/>
      <c r="F64" s="71"/>
      <c r="G64" s="71"/>
      <c r="H64" s="71">
        <f t="shared" si="19"/>
        <v>0</v>
      </c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80"/>
      <c r="U64" s="625"/>
    </row>
    <row r="65" spans="1:21" ht="12">
      <c r="A65" s="599" t="s">
        <v>25</v>
      </c>
      <c r="B65" s="17"/>
      <c r="C65" s="17">
        <v>0</v>
      </c>
      <c r="D65" s="91">
        <f t="shared" si="18"/>
        <v>0</v>
      </c>
      <c r="E65" s="70"/>
      <c r="F65" s="71"/>
      <c r="G65" s="71"/>
      <c r="H65" s="71">
        <f t="shared" si="19"/>
        <v>0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80"/>
      <c r="U65" s="625"/>
    </row>
    <row r="66" spans="1:21" ht="12">
      <c r="A66" s="599" t="s">
        <v>582</v>
      </c>
      <c r="B66" s="17"/>
      <c r="C66" s="17">
        <v>0</v>
      </c>
      <c r="D66" s="91">
        <f t="shared" si="18"/>
        <v>16009</v>
      </c>
      <c r="E66" s="70"/>
      <c r="F66" s="71"/>
      <c r="G66" s="71"/>
      <c r="H66" s="71">
        <f t="shared" si="19"/>
        <v>16009</v>
      </c>
      <c r="I66" s="71">
        <v>16009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80"/>
      <c r="U66" s="625"/>
    </row>
    <row r="67" spans="1:21" ht="12">
      <c r="A67" s="599" t="s">
        <v>265</v>
      </c>
      <c r="B67" s="17"/>
      <c r="C67" s="17">
        <v>254586</v>
      </c>
      <c r="D67" s="91">
        <f t="shared" si="18"/>
        <v>258722</v>
      </c>
      <c r="E67" s="70"/>
      <c r="F67" s="71"/>
      <c r="G67" s="71"/>
      <c r="H67" s="71">
        <f t="shared" si="19"/>
        <v>258722</v>
      </c>
      <c r="I67" s="71">
        <f>b_k_ré!D143</f>
        <v>258722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80"/>
      <c r="U67" s="625"/>
    </row>
    <row r="68" spans="1:21" ht="12">
      <c r="A68" s="599" t="s">
        <v>266</v>
      </c>
      <c r="B68" s="17"/>
      <c r="C68" s="17">
        <v>0</v>
      </c>
      <c r="D68" s="91">
        <f t="shared" si="18"/>
        <v>300000</v>
      </c>
      <c r="E68" s="70"/>
      <c r="F68" s="71"/>
      <c r="G68" s="71"/>
      <c r="H68" s="71">
        <f t="shared" si="19"/>
        <v>300000</v>
      </c>
      <c r="I68" s="71">
        <v>300000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80"/>
      <c r="U68" s="625"/>
    </row>
    <row r="69" spans="1:21" ht="12">
      <c r="A69" s="601" t="s">
        <v>267</v>
      </c>
      <c r="B69" s="24">
        <f>SUM(B63:B68)</f>
        <v>0</v>
      </c>
      <c r="C69" s="24">
        <f aca="true" t="shared" si="20" ref="C69:U69">SUM(C63:C68)</f>
        <v>254586</v>
      </c>
      <c r="D69" s="24">
        <f t="shared" si="20"/>
        <v>574731</v>
      </c>
      <c r="E69" s="81">
        <f t="shared" si="20"/>
        <v>0</v>
      </c>
      <c r="F69" s="77">
        <f t="shared" si="20"/>
        <v>0</v>
      </c>
      <c r="G69" s="77">
        <f t="shared" si="20"/>
        <v>0</v>
      </c>
      <c r="H69" s="77">
        <f>SUM(H63:H68)</f>
        <v>574731</v>
      </c>
      <c r="I69" s="77">
        <f t="shared" si="20"/>
        <v>574731</v>
      </c>
      <c r="J69" s="77">
        <f t="shared" si="20"/>
        <v>0</v>
      </c>
      <c r="K69" s="77">
        <f t="shared" si="20"/>
        <v>0</v>
      </c>
      <c r="L69" s="77">
        <f t="shared" si="20"/>
        <v>0</v>
      </c>
      <c r="M69" s="77">
        <f t="shared" si="20"/>
        <v>0</v>
      </c>
      <c r="N69" s="77">
        <f t="shared" si="20"/>
        <v>0</v>
      </c>
      <c r="O69" s="77">
        <f t="shared" si="20"/>
        <v>0</v>
      </c>
      <c r="P69" s="77">
        <f t="shared" si="20"/>
        <v>0</v>
      </c>
      <c r="Q69" s="77">
        <f t="shared" si="20"/>
        <v>0</v>
      </c>
      <c r="R69" s="77">
        <f>SUM(R63:R68)</f>
        <v>0</v>
      </c>
      <c r="S69" s="77">
        <f>SUM(S63:S68)</f>
        <v>0</v>
      </c>
      <c r="T69" s="77">
        <f>SUM(T63:T68)</f>
        <v>0</v>
      </c>
      <c r="U69" s="626">
        <f t="shared" si="20"/>
        <v>0</v>
      </c>
    </row>
    <row r="70" spans="1:21" s="28" customFormat="1" ht="12">
      <c r="A70" s="601" t="s">
        <v>268</v>
      </c>
      <c r="B70" s="24"/>
      <c r="C70" s="24">
        <v>0</v>
      </c>
      <c r="D70" s="92">
        <f>SUM(E70:H70)</f>
        <v>0</v>
      </c>
      <c r="E70" s="76"/>
      <c r="F70" s="77"/>
      <c r="G70" s="77"/>
      <c r="H70" s="77">
        <f>SUM(I70:U70)</f>
        <v>0</v>
      </c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93"/>
      <c r="U70" s="626"/>
    </row>
    <row r="71" spans="1:21" s="28" customFormat="1" ht="12.75" thickBot="1">
      <c r="A71" s="610" t="s">
        <v>28</v>
      </c>
      <c r="B71" s="46"/>
      <c r="C71" s="46">
        <v>0</v>
      </c>
      <c r="D71" s="47">
        <f>SUM(E71:H71)</f>
        <v>0</v>
      </c>
      <c r="E71" s="94"/>
      <c r="F71" s="95"/>
      <c r="G71" s="95"/>
      <c r="H71" s="95">
        <f>SUM(I71:U71)</f>
        <v>0</v>
      </c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6"/>
      <c r="U71" s="633"/>
    </row>
    <row r="72" spans="1:21" s="28" customFormat="1" ht="12.75" thickBot="1">
      <c r="A72" s="604" t="s">
        <v>96</v>
      </c>
      <c r="B72" s="31">
        <f>B69+B70+B71</f>
        <v>0</v>
      </c>
      <c r="C72" s="31">
        <f aca="true" t="shared" si="21" ref="C72:U72">C69+C70+C71</f>
        <v>254586</v>
      </c>
      <c r="D72" s="97">
        <f>SUM(E72:H72)</f>
        <v>574731</v>
      </c>
      <c r="E72" s="85">
        <f t="shared" si="21"/>
        <v>0</v>
      </c>
      <c r="F72" s="86">
        <f t="shared" si="21"/>
        <v>0</v>
      </c>
      <c r="G72" s="86">
        <f t="shared" si="21"/>
        <v>0</v>
      </c>
      <c r="H72" s="98">
        <f>SUM(I72:U72)</f>
        <v>574731</v>
      </c>
      <c r="I72" s="86">
        <f t="shared" si="21"/>
        <v>574731</v>
      </c>
      <c r="J72" s="86">
        <f t="shared" si="21"/>
        <v>0</v>
      </c>
      <c r="K72" s="86">
        <f t="shared" si="21"/>
        <v>0</v>
      </c>
      <c r="L72" s="86">
        <f t="shared" si="21"/>
        <v>0</v>
      </c>
      <c r="M72" s="86">
        <f t="shared" si="21"/>
        <v>0</v>
      </c>
      <c r="N72" s="86">
        <f t="shared" si="21"/>
        <v>0</v>
      </c>
      <c r="O72" s="86">
        <f t="shared" si="21"/>
        <v>0</v>
      </c>
      <c r="P72" s="86">
        <f t="shared" si="21"/>
        <v>0</v>
      </c>
      <c r="Q72" s="86">
        <f t="shared" si="21"/>
        <v>0</v>
      </c>
      <c r="R72" s="86">
        <f>R69+R70+R71</f>
        <v>0</v>
      </c>
      <c r="S72" s="86">
        <f>S69+S70+S71</f>
        <v>0</v>
      </c>
      <c r="T72" s="86">
        <f>T69+T70+T71</f>
        <v>0</v>
      </c>
      <c r="U72" s="630">
        <f t="shared" si="21"/>
        <v>0</v>
      </c>
    </row>
    <row r="73" spans="1:21" ht="12.75" thickBot="1">
      <c r="A73" s="634" t="s">
        <v>69</v>
      </c>
      <c r="B73" s="635">
        <f>B62+B72</f>
        <v>0</v>
      </c>
      <c r="C73" s="635">
        <f aca="true" t="shared" si="22" ref="C73:U73">C62+C72</f>
        <v>1580298</v>
      </c>
      <c r="D73" s="636">
        <f>SUM(E73:H73)</f>
        <v>2013815</v>
      </c>
      <c r="E73" s="637">
        <f t="shared" si="22"/>
        <v>130636</v>
      </c>
      <c r="F73" s="638">
        <f t="shared" si="22"/>
        <v>53086</v>
      </c>
      <c r="G73" s="638">
        <f t="shared" si="22"/>
        <v>117880</v>
      </c>
      <c r="H73" s="638">
        <f>H62+H72</f>
        <v>1712213</v>
      </c>
      <c r="I73" s="638">
        <f t="shared" si="22"/>
        <v>1144775</v>
      </c>
      <c r="J73" s="638">
        <f t="shared" si="22"/>
        <v>83118</v>
      </c>
      <c r="K73" s="638">
        <f t="shared" si="22"/>
        <v>49470</v>
      </c>
      <c r="L73" s="638">
        <f t="shared" si="22"/>
        <v>53494</v>
      </c>
      <c r="M73" s="638">
        <f t="shared" si="22"/>
        <v>27879</v>
      </c>
      <c r="N73" s="638">
        <f t="shared" si="22"/>
        <v>38477</v>
      </c>
      <c r="O73" s="638">
        <f t="shared" si="22"/>
        <v>43143</v>
      </c>
      <c r="P73" s="638">
        <f t="shared" si="22"/>
        <v>48089</v>
      </c>
      <c r="Q73" s="638">
        <f t="shared" si="22"/>
        <v>13814</v>
      </c>
      <c r="R73" s="638">
        <f>R62+R72</f>
        <v>15012</v>
      </c>
      <c r="S73" s="638">
        <f>S62+S72</f>
        <v>45582</v>
      </c>
      <c r="T73" s="638">
        <f>T62+T72</f>
        <v>50484</v>
      </c>
      <c r="U73" s="639">
        <f t="shared" si="22"/>
        <v>98876</v>
      </c>
    </row>
    <row r="74" spans="4:8" ht="12">
      <c r="D74" s="99">
        <f>SUM(E73:H73)</f>
        <v>2013815</v>
      </c>
      <c r="H74" s="99">
        <f>SUM(I73:U73)</f>
        <v>1712213</v>
      </c>
    </row>
  </sheetData>
  <sheetProtection/>
  <mergeCells count="2">
    <mergeCell ref="A3:C3"/>
    <mergeCell ref="A4:C4"/>
  </mergeCells>
  <printOptions horizontalCentered="1"/>
  <pageMargins left="0.5118110236220472" right="0.5118110236220472" top="0.5511811023622047" bottom="0" header="0.5118110236220472" footer="0.5118110236220472"/>
  <pageSetup horizontalDpi="600" verticalDpi="600" orientation="landscape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3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26.625" style="152" customWidth="1"/>
    <col min="2" max="2" width="4.125" style="152" customWidth="1"/>
    <col min="3" max="3" width="11.875" style="152" customWidth="1"/>
    <col min="4" max="4" width="12.25390625" style="152" customWidth="1"/>
    <col min="5" max="5" width="12.125" style="152" customWidth="1"/>
    <col min="6" max="6" width="10.125" style="152" customWidth="1"/>
    <col min="7" max="7" width="10.625" style="152" customWidth="1"/>
    <col min="8" max="8" width="10.125" style="152" customWidth="1"/>
    <col min="9" max="9" width="10.375" style="152" customWidth="1"/>
    <col min="10" max="10" width="11.00390625" style="152" customWidth="1"/>
    <col min="11" max="16384" width="9.125" style="152" customWidth="1"/>
  </cols>
  <sheetData>
    <row r="2" spans="5:6" ht="12.75">
      <c r="E2" s="151" t="s">
        <v>162</v>
      </c>
      <c r="F2" s="152" t="str">
        <f>b_k_jc_!B1</f>
        <v>melléklet a …/2015. (VI. …) önkormányzati rendelethez</v>
      </c>
    </row>
    <row r="4" spans="1:13" ht="12.75">
      <c r="A4" s="826" t="s">
        <v>441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</row>
    <row r="5" ht="12.75" customHeight="1" hidden="1"/>
    <row r="6" ht="13.5" thickBot="1"/>
    <row r="7" spans="1:13" ht="27.75" customHeight="1" thickBot="1">
      <c r="A7" s="849" t="s">
        <v>109</v>
      </c>
      <c r="B7" s="565"/>
      <c r="C7" s="851" t="s">
        <v>596</v>
      </c>
      <c r="D7" s="851"/>
      <c r="E7" s="851"/>
      <c r="F7" s="851"/>
      <c r="G7" s="851"/>
      <c r="H7" s="836" t="s">
        <v>442</v>
      </c>
      <c r="I7" s="836"/>
      <c r="J7" s="836"/>
      <c r="K7" s="836" t="s">
        <v>598</v>
      </c>
      <c r="L7" s="836"/>
      <c r="M7" s="836"/>
    </row>
    <row r="8" spans="1:13" ht="12.75" customHeight="1" thickBot="1">
      <c r="A8" s="849"/>
      <c r="B8" s="847" t="s">
        <v>490</v>
      </c>
      <c r="C8" s="852" t="s">
        <v>110</v>
      </c>
      <c r="D8" s="854" t="s">
        <v>111</v>
      </c>
      <c r="E8" s="854" t="s">
        <v>112</v>
      </c>
      <c r="F8" s="854" t="s">
        <v>113</v>
      </c>
      <c r="G8" s="844" t="s">
        <v>114</v>
      </c>
      <c r="H8" s="837" t="s">
        <v>115</v>
      </c>
      <c r="I8" s="839" t="s">
        <v>116</v>
      </c>
      <c r="J8" s="841" t="s">
        <v>117</v>
      </c>
      <c r="K8" s="837" t="s">
        <v>115</v>
      </c>
      <c r="L8" s="839" t="s">
        <v>116</v>
      </c>
      <c r="M8" s="841" t="s">
        <v>117</v>
      </c>
    </row>
    <row r="9" spans="1:13" ht="42.75" customHeight="1" thickBot="1">
      <c r="A9" s="850"/>
      <c r="B9" s="848"/>
      <c r="C9" s="853"/>
      <c r="D9" s="855"/>
      <c r="E9" s="855"/>
      <c r="F9" s="855"/>
      <c r="G9" s="845"/>
      <c r="H9" s="838"/>
      <c r="I9" s="840"/>
      <c r="J9" s="842"/>
      <c r="K9" s="838"/>
      <c r="L9" s="840"/>
      <c r="M9" s="842"/>
    </row>
    <row r="10" spans="1:13" ht="15.75">
      <c r="A10" s="567" t="s">
        <v>77</v>
      </c>
      <c r="B10" s="568"/>
      <c r="C10" s="569">
        <v>22</v>
      </c>
      <c r="D10" s="570"/>
      <c r="E10" s="570"/>
      <c r="F10" s="571">
        <v>1</v>
      </c>
      <c r="G10" s="572"/>
      <c r="H10" s="569">
        <v>24</v>
      </c>
      <c r="I10" s="570"/>
      <c r="J10" s="573"/>
      <c r="K10" s="569">
        <v>25</v>
      </c>
      <c r="L10" s="570"/>
      <c r="M10" s="573"/>
    </row>
    <row r="11" spans="1:13" ht="15.75">
      <c r="A11" s="220"/>
      <c r="B11" s="574"/>
      <c r="C11" s="575"/>
      <c r="D11" s="576"/>
      <c r="E11" s="576"/>
      <c r="F11" s="576"/>
      <c r="G11" s="577"/>
      <c r="H11" s="575"/>
      <c r="I11" s="578"/>
      <c r="J11" s="579"/>
      <c r="K11" s="575"/>
      <c r="L11" s="578"/>
      <c r="M11" s="579"/>
    </row>
    <row r="12" spans="1:13" ht="15.75">
      <c r="A12" s="221" t="s">
        <v>32</v>
      </c>
      <c r="B12" s="580"/>
      <c r="C12" s="575">
        <v>7</v>
      </c>
      <c r="D12" s="576"/>
      <c r="E12" s="576"/>
      <c r="F12" s="576"/>
      <c r="G12" s="577"/>
      <c r="H12" s="575">
        <v>7</v>
      </c>
      <c r="I12" s="576"/>
      <c r="J12" s="581"/>
      <c r="K12" s="575">
        <v>7</v>
      </c>
      <c r="L12" s="576"/>
      <c r="M12" s="581"/>
    </row>
    <row r="13" spans="1:13" ht="15.75">
      <c r="A13" s="220"/>
      <c r="B13" s="574"/>
      <c r="C13" s="575"/>
      <c r="D13" s="576"/>
      <c r="E13" s="576"/>
      <c r="F13" s="576"/>
      <c r="G13" s="577"/>
      <c r="H13" s="575"/>
      <c r="I13" s="576"/>
      <c r="J13" s="581"/>
      <c r="K13" s="575"/>
      <c r="L13" s="576"/>
      <c r="M13" s="581"/>
    </row>
    <row r="14" spans="1:13" ht="15.75">
      <c r="A14" s="220" t="s">
        <v>59</v>
      </c>
      <c r="B14" s="574"/>
      <c r="C14" s="575">
        <v>27</v>
      </c>
      <c r="D14" s="576">
        <v>1</v>
      </c>
      <c r="E14" s="576"/>
      <c r="F14" s="576">
        <v>1</v>
      </c>
      <c r="G14" s="577"/>
      <c r="H14" s="575">
        <v>29</v>
      </c>
      <c r="I14" s="576">
        <v>0.5</v>
      </c>
      <c r="J14" s="577"/>
      <c r="K14" s="575">
        <v>29</v>
      </c>
      <c r="L14" s="576">
        <v>0.5</v>
      </c>
      <c r="M14" s="577"/>
    </row>
    <row r="15" spans="1:13" ht="15.75">
      <c r="A15" s="220"/>
      <c r="B15" s="574"/>
      <c r="C15" s="575"/>
      <c r="D15" s="576"/>
      <c r="E15" s="576"/>
      <c r="F15" s="576"/>
      <c r="G15" s="577"/>
      <c r="H15" s="575"/>
      <c r="I15" s="576"/>
      <c r="J15" s="581"/>
      <c r="K15" s="575"/>
      <c r="L15" s="576"/>
      <c r="M15" s="581"/>
    </row>
    <row r="16" spans="1:13" ht="15.75">
      <c r="A16" s="582" t="s">
        <v>397</v>
      </c>
      <c r="B16" s="580"/>
      <c r="C16" s="575"/>
      <c r="D16" s="576"/>
      <c r="E16" s="576"/>
      <c r="F16" s="576"/>
      <c r="G16" s="577"/>
      <c r="H16" s="575"/>
      <c r="I16" s="576"/>
      <c r="J16" s="581"/>
      <c r="K16" s="575"/>
      <c r="L16" s="576"/>
      <c r="M16" s="581"/>
    </row>
    <row r="17" spans="1:13" ht="15.75">
      <c r="A17" s="220" t="s">
        <v>398</v>
      </c>
      <c r="B17" s="574" t="s">
        <v>491</v>
      </c>
      <c r="C17" s="575">
        <v>1</v>
      </c>
      <c r="D17" s="576"/>
      <c r="E17" s="576"/>
      <c r="F17" s="576"/>
      <c r="G17" s="577">
        <v>20</v>
      </c>
      <c r="H17" s="575">
        <v>1</v>
      </c>
      <c r="I17" s="576"/>
      <c r="J17" s="581"/>
      <c r="K17" s="575">
        <v>1</v>
      </c>
      <c r="L17" s="576"/>
      <c r="M17" s="581"/>
    </row>
    <row r="18" spans="1:13" ht="15.75">
      <c r="A18" s="220" t="str">
        <f>b_k_jc_!J7</f>
        <v>Lakó és nem l. ing. kezelése</v>
      </c>
      <c r="B18" s="574"/>
      <c r="C18" s="575"/>
      <c r="D18" s="576"/>
      <c r="E18" s="576"/>
      <c r="F18" s="576"/>
      <c r="G18" s="577"/>
      <c r="H18" s="575"/>
      <c r="I18" s="576"/>
      <c r="J18" s="581"/>
      <c r="K18" s="575"/>
      <c r="L18" s="576"/>
      <c r="M18" s="581"/>
    </row>
    <row r="19" spans="1:13" ht="15.75">
      <c r="A19" s="220" t="str">
        <f>b_k_jc_!K7</f>
        <v>Intézm. Étk.  (konyha)</v>
      </c>
      <c r="B19" s="574"/>
      <c r="C19" s="575">
        <v>6</v>
      </c>
      <c r="D19" s="576">
        <v>1</v>
      </c>
      <c r="E19" s="576"/>
      <c r="F19" s="576"/>
      <c r="G19" s="577"/>
      <c r="H19" s="575">
        <v>6</v>
      </c>
      <c r="I19" s="576"/>
      <c r="J19" s="581"/>
      <c r="K19" s="575">
        <v>6</v>
      </c>
      <c r="L19" s="576"/>
      <c r="M19" s="581"/>
    </row>
    <row r="20" spans="1:13" ht="15.75">
      <c r="A20" s="220" t="str">
        <f>b_k_jc_!L7</f>
        <v>Közutak fenntart. üz., fejlesztése</v>
      </c>
      <c r="B20" s="574"/>
      <c r="C20" s="575"/>
      <c r="D20" s="576"/>
      <c r="E20" s="576"/>
      <c r="F20" s="576"/>
      <c r="G20" s="577"/>
      <c r="H20" s="575"/>
      <c r="I20" s="576"/>
      <c r="J20" s="581"/>
      <c r="K20" s="575"/>
      <c r="L20" s="576"/>
      <c r="M20" s="581"/>
    </row>
    <row r="21" spans="1:13" ht="15.75">
      <c r="A21" s="220" t="str">
        <f>b_k_jc_!M7</f>
        <v>Szociális ellát. (pénzb., term., étk.)</v>
      </c>
      <c r="B21" s="574"/>
      <c r="C21" s="575">
        <v>1</v>
      </c>
      <c r="D21" s="576">
        <v>2</v>
      </c>
      <c r="E21" s="576"/>
      <c r="F21" s="576"/>
      <c r="G21" s="577"/>
      <c r="H21" s="575">
        <v>1</v>
      </c>
      <c r="I21" s="576">
        <v>1</v>
      </c>
      <c r="J21" s="581"/>
      <c r="K21" s="575">
        <v>1</v>
      </c>
      <c r="L21" s="576">
        <v>1</v>
      </c>
      <c r="M21" s="581"/>
    </row>
    <row r="22" spans="1:13" ht="15.75">
      <c r="A22" s="220" t="str">
        <f>b_k_jc_!N7</f>
        <v>Zöldter. kez., közvil., köztem.</v>
      </c>
      <c r="B22" s="574"/>
      <c r="C22" s="575">
        <v>4</v>
      </c>
      <c r="D22" s="576"/>
      <c r="E22" s="576"/>
      <c r="F22" s="576">
        <v>1</v>
      </c>
      <c r="G22" s="577"/>
      <c r="H22" s="575">
        <v>5</v>
      </c>
      <c r="I22" s="576"/>
      <c r="J22" s="581"/>
      <c r="K22" s="575">
        <v>4</v>
      </c>
      <c r="L22" s="576"/>
      <c r="M22" s="581"/>
    </row>
    <row r="23" spans="1:13" ht="15.75">
      <c r="A23" s="220" t="str">
        <f>b_k_jc_!O7</f>
        <v>Városgazd. egyéb</v>
      </c>
      <c r="B23" s="574"/>
      <c r="C23" s="575">
        <v>8</v>
      </c>
      <c r="D23" s="576">
        <v>1</v>
      </c>
      <c r="E23" s="576"/>
      <c r="F23" s="576"/>
      <c r="G23" s="577"/>
      <c r="H23" s="575">
        <v>9</v>
      </c>
      <c r="I23" s="576">
        <v>0.75</v>
      </c>
      <c r="J23" s="581"/>
      <c r="K23" s="575">
        <v>11</v>
      </c>
      <c r="L23" s="576">
        <v>0.75</v>
      </c>
      <c r="M23" s="581"/>
    </row>
    <row r="24" spans="1:13" ht="15.75">
      <c r="A24" s="220" t="str">
        <f>b_k_jc_!P7</f>
        <v>Intézmény üz. (PSÁI, TMG)</v>
      </c>
      <c r="B24" s="574" t="s">
        <v>492</v>
      </c>
      <c r="C24" s="575">
        <v>5</v>
      </c>
      <c r="D24" s="576">
        <v>2</v>
      </c>
      <c r="E24" s="576"/>
      <c r="F24" s="576"/>
      <c r="G24" s="577"/>
      <c r="H24" s="575">
        <v>5</v>
      </c>
      <c r="I24" s="576">
        <v>2</v>
      </c>
      <c r="J24" s="581"/>
      <c r="K24" s="575">
        <v>5</v>
      </c>
      <c r="L24" s="576">
        <v>2</v>
      </c>
      <c r="M24" s="581"/>
    </row>
    <row r="25" spans="1:13" ht="15.75">
      <c r="A25" s="220" t="str">
        <f>b_k_jc_!Q7</f>
        <v>Sport-csarnok</v>
      </c>
      <c r="B25" s="574"/>
      <c r="C25" s="575">
        <v>5</v>
      </c>
      <c r="D25" s="576"/>
      <c r="E25" s="576"/>
      <c r="F25" s="576"/>
      <c r="G25" s="577"/>
      <c r="H25" s="575">
        <v>5</v>
      </c>
      <c r="I25" s="576"/>
      <c r="J25" s="581"/>
      <c r="K25" s="575">
        <v>5</v>
      </c>
      <c r="L25" s="576"/>
      <c r="M25" s="581"/>
    </row>
    <row r="26" spans="1:13" ht="15.75">
      <c r="A26" s="220" t="str">
        <f>b_k_jc_!R7</f>
        <v>Család és nővéd., ifj. eü.</v>
      </c>
      <c r="B26" s="574" t="s">
        <v>493</v>
      </c>
      <c r="C26" s="575">
        <v>2</v>
      </c>
      <c r="D26" s="576"/>
      <c r="E26" s="576"/>
      <c r="F26" s="576">
        <v>2</v>
      </c>
      <c r="G26" s="577">
        <v>3</v>
      </c>
      <c r="H26" s="575">
        <v>4</v>
      </c>
      <c r="I26" s="576">
        <v>0.75</v>
      </c>
      <c r="J26" s="581"/>
      <c r="K26" s="575">
        <v>4</v>
      </c>
      <c r="L26" s="576">
        <v>0.75</v>
      </c>
      <c r="M26" s="581"/>
    </row>
    <row r="27" spans="1:13" ht="15.75">
      <c r="A27" s="220" t="str">
        <f>b_k_jc_!S7</f>
        <v>Közfog-lalkoztatás</v>
      </c>
      <c r="B27" s="574"/>
      <c r="C27" s="575">
        <v>33</v>
      </c>
      <c r="D27" s="576"/>
      <c r="E27" s="576"/>
      <c r="F27" s="576"/>
      <c r="G27" s="577"/>
      <c r="H27" s="575">
        <v>10</v>
      </c>
      <c r="I27" s="576"/>
      <c r="J27" s="581"/>
      <c r="K27" s="575">
        <v>10</v>
      </c>
      <c r="L27" s="576"/>
      <c r="M27" s="581"/>
    </row>
    <row r="28" spans="1:13" ht="15.75">
      <c r="A28" s="221" t="s">
        <v>489</v>
      </c>
      <c r="B28" s="580"/>
      <c r="C28" s="575"/>
      <c r="D28" s="576">
        <v>4</v>
      </c>
      <c r="E28" s="576"/>
      <c r="F28" s="576"/>
      <c r="G28" s="577"/>
      <c r="H28" s="575">
        <v>0</v>
      </c>
      <c r="I28" s="576">
        <v>2</v>
      </c>
      <c r="J28" s="581"/>
      <c r="K28" s="575">
        <v>0</v>
      </c>
      <c r="L28" s="576">
        <v>2</v>
      </c>
      <c r="M28" s="581"/>
    </row>
    <row r="29" spans="1:13" ht="15.75">
      <c r="A29" s="220"/>
      <c r="B29" s="574"/>
      <c r="C29" s="575"/>
      <c r="D29" s="576"/>
      <c r="E29" s="576"/>
      <c r="F29" s="576"/>
      <c r="G29" s="577"/>
      <c r="H29" s="575"/>
      <c r="I29" s="576"/>
      <c r="J29" s="581"/>
      <c r="K29" s="575"/>
      <c r="L29" s="576"/>
      <c r="M29" s="581"/>
    </row>
    <row r="30" spans="1:13" ht="16.5" thickBot="1">
      <c r="A30" s="583"/>
      <c r="B30" s="584"/>
      <c r="C30" s="585"/>
      <c r="D30" s="586"/>
      <c r="E30" s="586"/>
      <c r="F30" s="587"/>
      <c r="G30" s="588"/>
      <c r="H30" s="585"/>
      <c r="I30" s="586"/>
      <c r="J30" s="589"/>
      <c r="K30" s="585"/>
      <c r="L30" s="586"/>
      <c r="M30" s="589"/>
    </row>
    <row r="31" spans="1:13" ht="13.5" thickBot="1">
      <c r="A31" s="590" t="s">
        <v>118</v>
      </c>
      <c r="B31" s="590"/>
      <c r="C31" s="591">
        <f>SUM(C14:C30)</f>
        <v>92</v>
      </c>
      <c r="D31" s="591">
        <f>SUM(D14:D30)</f>
        <v>11</v>
      </c>
      <c r="E31" s="591">
        <f>SUM(E14:E30)</f>
        <v>0</v>
      </c>
      <c r="F31" s="591">
        <f>SUM(F14:F30)</f>
        <v>4</v>
      </c>
      <c r="G31" s="591">
        <f>SUM(G14:G30)</f>
        <v>23</v>
      </c>
      <c r="H31" s="591">
        <f>SUM(H10:H30)</f>
        <v>106</v>
      </c>
      <c r="I31" s="591">
        <f>SUM(I10:I30)</f>
        <v>7</v>
      </c>
      <c r="J31" s="591">
        <f>SUM(J14:J30)</f>
        <v>0</v>
      </c>
      <c r="K31" s="591">
        <f>SUM(K10:K30)</f>
        <v>108</v>
      </c>
      <c r="L31" s="591">
        <f>SUM(L10:L30)</f>
        <v>7</v>
      </c>
      <c r="M31" s="591">
        <f>SUM(M14:M30)</f>
        <v>0</v>
      </c>
    </row>
    <row r="32" spans="1:10" ht="12.75">
      <c r="A32" s="592"/>
      <c r="B32" s="592"/>
      <c r="C32" s="593"/>
      <c r="D32" s="593"/>
      <c r="E32" s="593"/>
      <c r="F32" s="593"/>
      <c r="G32" s="593"/>
      <c r="H32" s="593"/>
      <c r="I32" s="593"/>
      <c r="J32" s="593"/>
    </row>
    <row r="33" spans="1:10" ht="12.75">
      <c r="A33" s="594" t="s">
        <v>523</v>
      </c>
      <c r="B33" s="594"/>
      <c r="C33" s="149"/>
      <c r="D33" s="149"/>
      <c r="E33" s="149"/>
      <c r="F33" s="149"/>
      <c r="G33" s="149"/>
      <c r="H33" s="149"/>
      <c r="I33" s="149"/>
      <c r="J33" s="149"/>
    </row>
    <row r="34" spans="1:10" ht="12.75">
      <c r="A34" s="594" t="s">
        <v>587</v>
      </c>
      <c r="B34" s="594"/>
      <c r="C34" s="149"/>
      <c r="D34" s="149"/>
      <c r="E34" s="149"/>
      <c r="F34" s="149"/>
      <c r="G34" s="149"/>
      <c r="H34" s="149"/>
      <c r="I34" s="149"/>
      <c r="J34" s="149"/>
    </row>
    <row r="35" spans="1:10" ht="12.75">
      <c r="A35" s="846" t="s">
        <v>494</v>
      </c>
      <c r="B35" s="846"/>
      <c r="C35" s="846"/>
      <c r="D35" s="846"/>
      <c r="E35" s="846"/>
      <c r="F35" s="846"/>
      <c r="G35" s="846"/>
      <c r="H35" s="846"/>
      <c r="I35" s="846"/>
      <c r="J35" s="846"/>
    </row>
    <row r="36" spans="1:10" ht="12.75">
      <c r="A36" s="843" t="s">
        <v>594</v>
      </c>
      <c r="B36" s="843"/>
      <c r="C36" s="843"/>
      <c r="D36" s="843"/>
      <c r="E36" s="843"/>
      <c r="F36" s="843"/>
      <c r="G36" s="843"/>
      <c r="H36" s="843"/>
      <c r="I36" s="843"/>
      <c r="J36" s="843"/>
    </row>
    <row r="37" spans="1:10" ht="12.75">
      <c r="A37" s="843"/>
      <c r="B37" s="843"/>
      <c r="C37" s="843"/>
      <c r="D37" s="843"/>
      <c r="E37" s="843"/>
      <c r="F37" s="843"/>
      <c r="G37" s="843"/>
      <c r="H37" s="843"/>
      <c r="I37" s="843"/>
      <c r="J37" s="843"/>
    </row>
    <row r="38" spans="1:10" ht="12.75">
      <c r="A38" s="843" t="s">
        <v>595</v>
      </c>
      <c r="B38" s="843"/>
      <c r="C38" s="843"/>
      <c r="D38" s="843"/>
      <c r="E38" s="843"/>
      <c r="F38" s="843"/>
      <c r="G38" s="843"/>
      <c r="H38" s="843"/>
      <c r="I38" s="843"/>
      <c r="J38" s="843"/>
    </row>
    <row r="39" spans="1:10" ht="12.75">
      <c r="A39" s="843"/>
      <c r="B39" s="843"/>
      <c r="C39" s="843"/>
      <c r="D39" s="843"/>
      <c r="E39" s="843"/>
      <c r="F39" s="843"/>
      <c r="G39" s="843"/>
      <c r="H39" s="843"/>
      <c r="I39" s="843"/>
      <c r="J39" s="843"/>
    </row>
    <row r="40" spans="1:10" ht="12.75" customHeight="1">
      <c r="A40" s="835" t="s">
        <v>599</v>
      </c>
      <c r="B40" s="835"/>
      <c r="C40" s="835"/>
      <c r="D40" s="835"/>
      <c r="E40" s="835"/>
      <c r="F40" s="835"/>
      <c r="G40" s="835"/>
      <c r="H40" s="835"/>
      <c r="I40" s="835"/>
      <c r="J40" s="835"/>
    </row>
    <row r="41" spans="1:10" ht="12.75">
      <c r="A41" s="835" t="s">
        <v>597</v>
      </c>
      <c r="B41" s="835"/>
      <c r="C41" s="835"/>
      <c r="D41" s="835"/>
      <c r="E41" s="835"/>
      <c r="F41" s="835"/>
      <c r="G41" s="835"/>
      <c r="H41" s="835"/>
      <c r="I41" s="835"/>
      <c r="J41" s="835"/>
    </row>
    <row r="42" spans="1:10" ht="12.75">
      <c r="A42" s="566"/>
      <c r="B42" s="566"/>
      <c r="C42" s="566"/>
      <c r="D42" s="566"/>
      <c r="E42" s="566"/>
      <c r="F42" s="566"/>
      <c r="G42" s="566"/>
      <c r="H42" s="566"/>
      <c r="I42" s="566"/>
      <c r="J42" s="566"/>
    </row>
    <row r="43" spans="1:10" ht="12.75">
      <c r="A43" s="566"/>
      <c r="B43" s="566"/>
      <c r="C43" s="566"/>
      <c r="D43" s="566"/>
      <c r="E43" s="566"/>
      <c r="F43" s="566"/>
      <c r="G43" s="566"/>
      <c r="H43" s="566"/>
      <c r="I43" s="566"/>
      <c r="J43" s="566"/>
    </row>
    <row r="44" s="566" customFormat="1" ht="12.75"/>
    <row r="45" s="566" customFormat="1" ht="13.5" customHeight="1"/>
    <row r="46" s="566" customFormat="1" ht="12.75"/>
    <row r="47" s="566" customFormat="1" ht="12.75"/>
    <row r="48" s="566" customFormat="1" ht="12.75"/>
    <row r="49" s="566" customFormat="1" ht="12.75"/>
    <row r="50" s="566" customFormat="1" ht="12.75"/>
    <row r="51" s="566" customFormat="1" ht="12.75"/>
    <row r="52" s="566" customFormat="1" ht="12.75"/>
    <row r="53" s="566" customFormat="1" ht="12.75"/>
    <row r="54" s="566" customFormat="1" ht="12.75"/>
    <row r="55" s="566" customFormat="1" ht="12.75"/>
    <row r="56" s="566" customFormat="1" ht="12.75"/>
    <row r="57" s="566" customFormat="1" ht="12.75"/>
    <row r="58" s="566" customFormat="1" ht="12.75"/>
    <row r="59" s="566" customFormat="1" ht="12.75"/>
    <row r="60" s="566" customFormat="1" ht="12.75"/>
  </sheetData>
  <sheetProtection/>
  <mergeCells count="22">
    <mergeCell ref="E8:E9"/>
    <mergeCell ref="F8:F9"/>
    <mergeCell ref="G8:G9"/>
    <mergeCell ref="H8:H9"/>
    <mergeCell ref="A35:J35"/>
    <mergeCell ref="A36:J37"/>
    <mergeCell ref="B8:B9"/>
    <mergeCell ref="A7:A9"/>
    <mergeCell ref="C7:G7"/>
    <mergeCell ref="H7:J7"/>
    <mergeCell ref="C8:C9"/>
    <mergeCell ref="D8:D9"/>
    <mergeCell ref="A4:M4"/>
    <mergeCell ref="A40:J40"/>
    <mergeCell ref="A41:J41"/>
    <mergeCell ref="K7:M7"/>
    <mergeCell ref="K8:K9"/>
    <mergeCell ref="L8:L9"/>
    <mergeCell ref="M8:M9"/>
    <mergeCell ref="A38:J39"/>
    <mergeCell ref="I8:I9"/>
    <mergeCell ref="J8:J9"/>
  </mergeCells>
  <printOptions horizontalCentered="1"/>
  <pageMargins left="0.31496062992125984" right="0.7480314960629921" top="0.7086614173228347" bottom="0.3937007874015748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.875" style="152" customWidth="1"/>
    <col min="2" max="2" width="29.75390625" style="152" customWidth="1"/>
    <col min="3" max="5" width="12.875" style="152" customWidth="1"/>
    <col min="6" max="16384" width="9.125" style="152" customWidth="1"/>
  </cols>
  <sheetData>
    <row r="1" spans="1:2" ht="12.75">
      <c r="A1" s="151" t="s">
        <v>163</v>
      </c>
      <c r="B1" s="152" t="str">
        <f>b_k_jc_!B1</f>
        <v>melléklet a …/2015. (VI. …) önkormányzati rendelethez</v>
      </c>
    </row>
    <row r="2" ht="12.75">
      <c r="A2" s="151"/>
    </row>
    <row r="3" spans="1:5" ht="12.75">
      <c r="A3" s="806" t="s">
        <v>119</v>
      </c>
      <c r="B3" s="806"/>
      <c r="C3" s="806"/>
      <c r="D3" s="806"/>
      <c r="E3" s="806"/>
    </row>
    <row r="4" spans="1:5" ht="12.75">
      <c r="A4" s="806" t="s">
        <v>120</v>
      </c>
      <c r="B4" s="806"/>
      <c r="C4" s="806"/>
      <c r="D4" s="806"/>
      <c r="E4" s="806"/>
    </row>
    <row r="7" ht="13.5" thickBot="1"/>
    <row r="8" spans="2:5" ht="12.75">
      <c r="B8" s="856" t="s">
        <v>56</v>
      </c>
      <c r="C8" s="745" t="s">
        <v>121</v>
      </c>
      <c r="D8" s="746" t="s">
        <v>51</v>
      </c>
      <c r="E8" s="747" t="s">
        <v>443</v>
      </c>
    </row>
    <row r="9" spans="2:5" ht="13.5" thickBot="1">
      <c r="B9" s="857"/>
      <c r="C9" s="858" t="s">
        <v>600</v>
      </c>
      <c r="D9" s="858"/>
      <c r="E9" s="859"/>
    </row>
    <row r="10" spans="2:6" ht="12.75">
      <c r="B10" s="748"/>
      <c r="C10" s="441"/>
      <c r="D10" s="441"/>
      <c r="E10" s="749"/>
      <c r="F10" s="198"/>
    </row>
    <row r="11" spans="2:6" ht="12.75">
      <c r="B11" s="750" t="str">
        <f>b_k_jc_!A22</f>
        <v>Jövedelemadók</v>
      </c>
      <c r="C11" s="235">
        <f>b_k_ré!D34</f>
        <v>30</v>
      </c>
      <c r="D11" s="235">
        <v>30</v>
      </c>
      <c r="E11" s="480">
        <v>35</v>
      </c>
      <c r="F11" s="198"/>
    </row>
    <row r="12" spans="2:6" ht="12.75">
      <c r="B12" s="750" t="str">
        <f>b_k_jc_!A23</f>
        <v>Vagyoni títusú adók</v>
      </c>
      <c r="C12" s="235">
        <f>b_k_ré!D37</f>
        <v>92000</v>
      </c>
      <c r="D12" s="235">
        <v>92500</v>
      </c>
      <c r="E12" s="480">
        <v>94000</v>
      </c>
      <c r="F12" s="198"/>
    </row>
    <row r="13" spans="2:6" ht="12.75">
      <c r="B13" s="750" t="str">
        <f>b_k_jc_!A24</f>
        <v>Termékek és szolgáltatások adói</v>
      </c>
      <c r="C13" s="235">
        <f>b_k_ré!D46</f>
        <v>277201</v>
      </c>
      <c r="D13" s="235">
        <v>283000</v>
      </c>
      <c r="E13" s="480">
        <v>295000</v>
      </c>
      <c r="F13" s="198"/>
    </row>
    <row r="14" spans="2:6" ht="12.75">
      <c r="B14" s="750" t="str">
        <f>b_k_jc_!A25</f>
        <v>Egyéb közhatalmi bevételek</v>
      </c>
      <c r="C14" s="235">
        <f>b_k_ré!D50</f>
        <v>870</v>
      </c>
      <c r="D14" s="235">
        <v>870</v>
      </c>
      <c r="E14" s="480">
        <v>870</v>
      </c>
      <c r="F14" s="198"/>
    </row>
    <row r="15" spans="2:6" ht="12.75">
      <c r="B15" s="750" t="str">
        <f>b_k_jc_!A26</f>
        <v>Közhatalmi bevétlek</v>
      </c>
      <c r="C15" s="235">
        <f>SUM(C11:C14)</f>
        <v>370101</v>
      </c>
      <c r="D15" s="235">
        <f>SUM(D11:D14)</f>
        <v>376400</v>
      </c>
      <c r="E15" s="480">
        <f>SUM(E11:E14)</f>
        <v>389905</v>
      </c>
      <c r="F15" s="198"/>
    </row>
    <row r="16" spans="2:6" ht="12.75">
      <c r="B16" s="750"/>
      <c r="C16" s="235"/>
      <c r="D16" s="235"/>
      <c r="E16" s="480"/>
      <c r="F16" s="198"/>
    </row>
    <row r="17" spans="2:6" ht="12.75">
      <c r="B17" s="751" t="s">
        <v>427</v>
      </c>
      <c r="C17" s="752">
        <f>b_k_ré!D89+b_k_ré!D91+b_k_ré!D82</f>
        <v>13649</v>
      </c>
      <c r="D17" s="752">
        <v>500</v>
      </c>
      <c r="E17" s="753">
        <v>500</v>
      </c>
      <c r="F17" s="198"/>
    </row>
    <row r="18" spans="2:6" ht="12.75">
      <c r="B18" s="754" t="s">
        <v>63</v>
      </c>
      <c r="C18" s="179">
        <f>C15+C16</f>
        <v>370101</v>
      </c>
      <c r="D18" s="179">
        <f>D15+D16</f>
        <v>376400</v>
      </c>
      <c r="E18" s="755">
        <f>E15+E16</f>
        <v>389905</v>
      </c>
      <c r="F18" s="198"/>
    </row>
    <row r="19" spans="2:6" ht="25.5">
      <c r="B19" s="756" t="str">
        <f>b_k_ré!A100</f>
        <v>Műk.c.garancia és kezességváll.m.köt.ÁH belül</v>
      </c>
      <c r="C19" s="534"/>
      <c r="D19" s="441"/>
      <c r="E19" s="749"/>
      <c r="F19" s="198"/>
    </row>
    <row r="20" spans="2:6" ht="25.5">
      <c r="B20" s="756" t="str">
        <f>b_k_ré!A101</f>
        <v>Műk.c.visszatér.tám. és kölcsönök ny. ÁH belül</v>
      </c>
      <c r="C20" s="235"/>
      <c r="D20" s="441"/>
      <c r="E20" s="749"/>
      <c r="F20" s="198"/>
    </row>
    <row r="21" spans="2:6" ht="25.5">
      <c r="B21" s="757" t="str">
        <f>b_k_ré!A102</f>
        <v>Műk.c.visszatér.tám. s kölcsönök törl.ÁH belül</v>
      </c>
      <c r="C21" s="441"/>
      <c r="D21" s="441"/>
      <c r="E21" s="749"/>
      <c r="F21" s="198"/>
    </row>
    <row r="22" spans="2:6" ht="25.5">
      <c r="B22" s="756" t="str">
        <f>b_k_ré!A110</f>
        <v>Műk.c.garancia és kezességváll.m.köt.ÁH kívülre</v>
      </c>
      <c r="C22" s="441"/>
      <c r="D22" s="441"/>
      <c r="E22" s="749"/>
      <c r="F22" s="198"/>
    </row>
    <row r="23" spans="2:6" ht="25.5">
      <c r="B23" s="756" t="str">
        <f>b_k_ré!A111</f>
        <v>Műk.c.visszatér.tám. és kölcsönök ny. ÁH kívülre</v>
      </c>
      <c r="C23" s="441"/>
      <c r="D23" s="441"/>
      <c r="E23" s="749"/>
      <c r="F23" s="198"/>
    </row>
    <row r="24" spans="2:6" ht="25.5">
      <c r="B24" s="756" t="str">
        <f>b_k_ré!A120</f>
        <v>Felh..c.garancia és kezességváll.m.köt.ÁH belül</v>
      </c>
      <c r="C24" s="441"/>
      <c r="D24" s="441"/>
      <c r="E24" s="749"/>
      <c r="F24" s="198"/>
    </row>
    <row r="25" spans="2:6" ht="25.5">
      <c r="B25" s="756" t="str">
        <f>b_k_ré!A121</f>
        <v>Felh.c.visszatér.tám. és kölcsönök ny. ÁH belül</v>
      </c>
      <c r="C25" s="441">
        <v>6790</v>
      </c>
      <c r="D25" s="441">
        <v>6790</v>
      </c>
      <c r="E25" s="749">
        <v>6790</v>
      </c>
      <c r="F25" s="198"/>
    </row>
    <row r="26" spans="2:6" ht="25.5">
      <c r="B26" s="756" t="str">
        <f>b_k_ré!A122</f>
        <v>Felh.c.visszatér.tám. s kölcsönök törl.ÁH belül</v>
      </c>
      <c r="C26" s="441"/>
      <c r="D26" s="441"/>
      <c r="E26" s="749"/>
      <c r="F26" s="198"/>
    </row>
    <row r="27" spans="2:6" ht="25.5">
      <c r="B27" s="756" t="str">
        <f>b_k_ré!A128</f>
        <v>Felh.c.garancia és kezességváll.m.köt.ÁH kívülre</v>
      </c>
      <c r="C27" s="441"/>
      <c r="D27" s="441"/>
      <c r="E27" s="749"/>
      <c r="F27" s="198"/>
    </row>
    <row r="28" spans="2:6" ht="12.75">
      <c r="B28" s="750" t="str">
        <f>b_k_jc_!A63</f>
        <v>Hitel, kölcsöntörlesztés ÁH kívülre</v>
      </c>
      <c r="C28" s="235"/>
      <c r="D28" s="235"/>
      <c r="E28" s="480"/>
      <c r="F28" s="198"/>
    </row>
    <row r="29" spans="2:6" ht="12.75">
      <c r="B29" s="750"/>
      <c r="C29" s="235"/>
      <c r="D29" s="235"/>
      <c r="E29" s="480"/>
      <c r="F29" s="198"/>
    </row>
    <row r="30" spans="2:6" ht="12.75">
      <c r="B30" s="751"/>
      <c r="C30" s="752"/>
      <c r="D30" s="752"/>
      <c r="E30" s="753"/>
      <c r="F30" s="198"/>
    </row>
    <row r="31" spans="2:6" ht="12.75">
      <c r="B31" s="754" t="s">
        <v>124</v>
      </c>
      <c r="C31" s="179">
        <f>SUM(C19:C30)</f>
        <v>6790</v>
      </c>
      <c r="D31" s="179">
        <f>SUM(D19:D30)</f>
        <v>6790</v>
      </c>
      <c r="E31" s="755">
        <f>SUM(E19:E30)</f>
        <v>6790</v>
      </c>
      <c r="F31" s="198"/>
    </row>
    <row r="32" spans="2:5" ht="12.75">
      <c r="B32" s="758" t="s">
        <v>125</v>
      </c>
      <c r="C32" s="759">
        <f>C31/C18</f>
        <v>0.018346343295478802</v>
      </c>
      <c r="D32" s="759">
        <f>D31/D18</f>
        <v>0.01803931987247609</v>
      </c>
      <c r="E32" s="760">
        <f>E31/E18</f>
        <v>0.01741449840345725</v>
      </c>
    </row>
  </sheetData>
  <sheetProtection/>
  <mergeCells count="4">
    <mergeCell ref="A3:E3"/>
    <mergeCell ref="A4:E4"/>
    <mergeCell ref="B8:B9"/>
    <mergeCell ref="C9:E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34.25390625" style="2" customWidth="1"/>
    <col min="2" max="2" width="15.75390625" style="2" customWidth="1"/>
    <col min="3" max="3" width="34.25390625" style="2" customWidth="1"/>
    <col min="4" max="5" width="15.75390625" style="2" customWidth="1"/>
    <col min="6" max="16384" width="9.125" style="2" customWidth="1"/>
  </cols>
  <sheetData>
    <row r="1" spans="1:2" ht="12.75">
      <c r="A1" s="1" t="s">
        <v>164</v>
      </c>
      <c r="B1" s="2" t="str">
        <f>b_k_jc_!B1</f>
        <v>melléklet a …/2015. (VI. …) önkormányzati rendelethez</v>
      </c>
    </row>
    <row r="3" spans="1:3" ht="12.75">
      <c r="A3" s="795"/>
      <c r="B3" s="795"/>
      <c r="C3" s="795"/>
    </row>
    <row r="4" spans="1:3" ht="12.75">
      <c r="A4" s="795"/>
      <c r="B4" s="795"/>
      <c r="C4" s="795"/>
    </row>
    <row r="7" spans="1:5" ht="26.25" customHeight="1" thickBot="1">
      <c r="A7" s="250" t="s">
        <v>56</v>
      </c>
      <c r="B7" s="251" t="s">
        <v>100</v>
      </c>
      <c r="C7" s="252" t="s">
        <v>56</v>
      </c>
      <c r="D7" s="253" t="s">
        <v>100</v>
      </c>
      <c r="E7" s="254" t="s">
        <v>98</v>
      </c>
    </row>
    <row r="8" spans="1:5" ht="13.5" thickBot="1">
      <c r="A8" s="259" t="s">
        <v>62</v>
      </c>
      <c r="B8" s="260">
        <f>b_k_jc_!D31</f>
        <v>1199606</v>
      </c>
      <c r="C8" s="261" t="s">
        <v>68</v>
      </c>
      <c r="D8" s="262">
        <f>b_k_jc_!D62</f>
        <v>1439084</v>
      </c>
      <c r="E8" s="263"/>
    </row>
    <row r="9" spans="1:5" ht="13.5" thickBot="1">
      <c r="A9" s="860" t="s">
        <v>126</v>
      </c>
      <c r="B9" s="861"/>
      <c r="C9" s="861"/>
      <c r="D9" s="861"/>
      <c r="E9" s="264">
        <f>B8-D8</f>
        <v>-239478</v>
      </c>
    </row>
    <row r="10" spans="1:5" ht="13.5" thickBot="1">
      <c r="A10" s="265"/>
      <c r="B10" s="266"/>
      <c r="C10" s="267" t="s">
        <v>96</v>
      </c>
      <c r="D10" s="268">
        <f>b_k_jc_!D72</f>
        <v>574731</v>
      </c>
      <c r="E10" s="264"/>
    </row>
    <row r="11" spans="1:8" ht="13.5" thickBot="1">
      <c r="A11" s="860" t="s">
        <v>127</v>
      </c>
      <c r="B11" s="861"/>
      <c r="C11" s="861"/>
      <c r="D11" s="861"/>
      <c r="E11" s="269">
        <f>E9-D10</f>
        <v>-814209</v>
      </c>
      <c r="F11" s="255"/>
      <c r="G11" s="255"/>
      <c r="H11" s="255"/>
    </row>
    <row r="12" spans="1:8" ht="13.5" thickBot="1">
      <c r="A12" s="265" t="s">
        <v>104</v>
      </c>
      <c r="B12" s="266">
        <f>b_k_jc_!D42</f>
        <v>814209</v>
      </c>
      <c r="C12" s="267"/>
      <c r="D12" s="268"/>
      <c r="E12" s="270"/>
      <c r="F12" s="255"/>
      <c r="G12" s="255"/>
      <c r="H12" s="255"/>
    </row>
    <row r="13" spans="1:8" ht="13.5" thickBot="1">
      <c r="A13" s="271" t="s">
        <v>128</v>
      </c>
      <c r="B13" s="272">
        <f>B8+B12</f>
        <v>2013815</v>
      </c>
      <c r="C13" s="273" t="s">
        <v>108</v>
      </c>
      <c r="D13" s="274">
        <f>D8+D10</f>
        <v>2013815</v>
      </c>
      <c r="E13" s="275"/>
      <c r="F13" s="255"/>
      <c r="G13" s="255"/>
      <c r="H13" s="255"/>
    </row>
    <row r="14" spans="1:8" ht="13.5" thickBot="1">
      <c r="A14" s="862" t="s">
        <v>129</v>
      </c>
      <c r="B14" s="862"/>
      <c r="C14" s="862"/>
      <c r="D14" s="862"/>
      <c r="E14" s="256">
        <f>B13-D13</f>
        <v>0</v>
      </c>
      <c r="F14" s="255"/>
      <c r="G14" s="255"/>
      <c r="H14" s="255"/>
    </row>
    <row r="15" spans="1:8" ht="12.75">
      <c r="A15" s="255"/>
      <c r="B15" s="255"/>
      <c r="C15" s="255"/>
      <c r="D15" s="255"/>
      <c r="E15" s="255"/>
      <c r="F15" s="255"/>
      <c r="G15" s="255"/>
      <c r="H15" s="255"/>
    </row>
    <row r="16" spans="2:8" ht="12.75">
      <c r="B16" s="3">
        <f>b_k_jc_!D43</f>
        <v>2013815</v>
      </c>
      <c r="C16" s="3"/>
      <c r="D16" s="257">
        <f>b_k_jc_!D73</f>
        <v>2013815</v>
      </c>
      <c r="E16" s="255"/>
      <c r="F16" s="255"/>
      <c r="G16" s="255"/>
      <c r="H16" s="255"/>
    </row>
    <row r="17" spans="4:8" ht="12.75">
      <c r="D17" s="258"/>
      <c r="E17" s="255"/>
      <c r="F17" s="255"/>
      <c r="G17" s="255"/>
      <c r="H17" s="255"/>
    </row>
    <row r="18" spans="4:8" ht="12.75">
      <c r="D18" s="255"/>
      <c r="E18" s="255"/>
      <c r="F18" s="255"/>
      <c r="G18" s="255"/>
      <c r="H18" s="255"/>
    </row>
    <row r="19" spans="4:8" ht="12.75">
      <c r="D19" s="258"/>
      <c r="E19" s="258"/>
      <c r="F19" s="258"/>
      <c r="G19" s="258"/>
      <c r="H19" s="255"/>
    </row>
    <row r="20" spans="4:8" ht="12.75">
      <c r="D20" s="258"/>
      <c r="E20" s="258"/>
      <c r="F20" s="258"/>
      <c r="G20" s="258"/>
      <c r="H20" s="255"/>
    </row>
    <row r="21" spans="4:8" ht="12.75">
      <c r="D21" s="255"/>
      <c r="E21" s="255"/>
      <c r="F21" s="255"/>
      <c r="G21" s="255"/>
      <c r="H21" s="255"/>
    </row>
  </sheetData>
  <sheetProtection/>
  <mergeCells count="5">
    <mergeCell ref="A9:D9"/>
    <mergeCell ref="A11:D11"/>
    <mergeCell ref="A14:D14"/>
    <mergeCell ref="A3:C3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50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7.125" style="5" customWidth="1"/>
    <col min="2" max="2" width="9.75390625" style="5" bestFit="1" customWidth="1"/>
    <col min="3" max="3" width="9.125" style="5" customWidth="1"/>
    <col min="4" max="4" width="9.875" style="5" bestFit="1" customWidth="1"/>
    <col min="5" max="7" width="9.125" style="5" customWidth="1"/>
    <col min="8" max="9" width="9.875" style="5" bestFit="1" customWidth="1"/>
    <col min="10" max="16384" width="9.125" style="5" customWidth="1"/>
  </cols>
  <sheetData>
    <row r="1" spans="1:2" ht="12">
      <c r="A1" s="4" t="s">
        <v>165</v>
      </c>
      <c r="B1" s="5" t="str">
        <f>b_k_jc_!B1</f>
        <v>melléklet a …/2015. (VI. …) önkormányzati rendelethez</v>
      </c>
    </row>
    <row r="2" ht="9" customHeight="1"/>
    <row r="3" spans="1:3" ht="12">
      <c r="A3" s="794" t="s">
        <v>130</v>
      </c>
      <c r="B3" s="794"/>
      <c r="C3" s="794"/>
    </row>
    <row r="4" spans="1:3" ht="12">
      <c r="A4" s="794" t="s">
        <v>444</v>
      </c>
      <c r="B4" s="794"/>
      <c r="C4" s="794"/>
    </row>
    <row r="5" ht="6" customHeight="1">
      <c r="A5" s="28"/>
    </row>
    <row r="6" ht="16.5" customHeight="1" thickBot="1">
      <c r="D6" s="5" t="s">
        <v>75</v>
      </c>
    </row>
    <row r="7" spans="1:22" ht="48.75" thickBot="1">
      <c r="A7" s="283" t="s">
        <v>56</v>
      </c>
      <c r="B7" s="102" t="str">
        <f>b_k_jc_!B7</f>
        <v>2014. évi módosított ei.</v>
      </c>
      <c r="C7" s="102" t="str">
        <f>b_k_jc_!C7</f>
        <v>2015. évi eredeti</v>
      </c>
      <c r="D7" s="102" t="str">
        <f>b_k_jc_!D7</f>
        <v>2015. módosított ei.</v>
      </c>
      <c r="E7" s="103" t="str">
        <f>b_k_jc_!E7</f>
        <v>Polg. Hivatal</v>
      </c>
      <c r="F7" s="104" t="str">
        <f>b_k_jc_!F7</f>
        <v>Wass A. Műv. K.</v>
      </c>
      <c r="G7" s="284" t="str">
        <f>b_k_jc_!G7</f>
        <v>Gyöngyszem Óvoda</v>
      </c>
      <c r="H7" s="104" t="str">
        <f>b_k_jc_!H7</f>
        <v>Önkorm. fea össz.</v>
      </c>
      <c r="I7" s="103" t="str">
        <f>b_k_jc_!I7</f>
        <v>Önk. jogalk., önk. ig. tev.</v>
      </c>
      <c r="J7" s="104" t="str">
        <f>b_k_jc_!J7</f>
        <v>Lakó és nem l. ing. kezelése</v>
      </c>
      <c r="K7" s="104" t="str">
        <f>b_k_jc_!K7</f>
        <v>Intézm. Étk.  (konyha)</v>
      </c>
      <c r="L7" s="104" t="str">
        <f>b_k_jc_!L7</f>
        <v>Közutak fenntart. üz., fejlesztése</v>
      </c>
      <c r="M7" s="104" t="str">
        <f>b_k_jc_!M7</f>
        <v>Szociális ellát. (pénzb., term., étk.)</v>
      </c>
      <c r="N7" s="104" t="str">
        <f>b_k_jc_!N7</f>
        <v>Zöldter. kez., közvil., köztem.</v>
      </c>
      <c r="O7" s="104" t="str">
        <f>b_k_jc_!O7</f>
        <v>Városgazd. egyéb</v>
      </c>
      <c r="P7" s="104" t="str">
        <f>b_k_jc_!P7</f>
        <v>Intézmény üz. (PSÁI, TMG)</v>
      </c>
      <c r="Q7" s="104" t="str">
        <f>b_k_jc_!Q7</f>
        <v>Sport-csarnok</v>
      </c>
      <c r="R7" s="104" t="str">
        <f>b_k_jc_!R7</f>
        <v>Család és nővéd., ifj. eü.</v>
      </c>
      <c r="S7" s="104" t="str">
        <f>b_k_jc_!S7</f>
        <v>Közfog-lalkoztatás</v>
      </c>
      <c r="T7" s="104" t="str">
        <f>b_k_jc_!T7</f>
        <v>Kiskastély, lovarda, makettpark</v>
      </c>
      <c r="U7" s="105" t="str">
        <f>b_k_jc_!U7</f>
        <v>Önkorm. egyéb fea.</v>
      </c>
      <c r="V7" s="99"/>
    </row>
    <row r="8" spans="1:22" ht="12">
      <c r="A8" s="285" t="s">
        <v>358</v>
      </c>
      <c r="B8" s="11"/>
      <c r="C8" s="11">
        <v>99512</v>
      </c>
      <c r="D8" s="11">
        <f aca="true" t="shared" si="0" ref="D8:D23">SUM(E8:H8)</f>
        <v>100336</v>
      </c>
      <c r="E8" s="286"/>
      <c r="F8" s="14"/>
      <c r="G8" s="15"/>
      <c r="H8" s="287">
        <f aca="true" t="shared" si="1" ref="H8:H13">SUM(I8:U8)</f>
        <v>100336</v>
      </c>
      <c r="I8" s="286">
        <f>'Áll.hj.'!D8</f>
        <v>100336</v>
      </c>
      <c r="J8" s="14"/>
      <c r="K8" s="14"/>
      <c r="L8" s="14"/>
      <c r="M8" s="14"/>
      <c r="N8" s="14"/>
      <c r="O8" s="14"/>
      <c r="P8" s="14"/>
      <c r="Q8" s="14"/>
      <c r="R8" s="15"/>
      <c r="S8" s="15"/>
      <c r="T8" s="15"/>
      <c r="U8" s="288"/>
      <c r="V8" s="289"/>
    </row>
    <row r="9" spans="1:22" ht="12">
      <c r="A9" s="137" t="s">
        <v>359</v>
      </c>
      <c r="B9" s="17"/>
      <c r="C9" s="17">
        <v>127976</v>
      </c>
      <c r="D9" s="17">
        <f t="shared" si="0"/>
        <v>127976</v>
      </c>
      <c r="E9" s="290"/>
      <c r="F9" s="20"/>
      <c r="G9" s="22"/>
      <c r="H9" s="291">
        <f t="shared" si="1"/>
        <v>127976</v>
      </c>
      <c r="I9" s="290">
        <f>'Áll.hj.'!D17</f>
        <v>127976</v>
      </c>
      <c r="J9" s="20"/>
      <c r="K9" s="20"/>
      <c r="L9" s="20"/>
      <c r="M9" s="20"/>
      <c r="N9" s="20"/>
      <c r="O9" s="20"/>
      <c r="P9" s="20"/>
      <c r="Q9" s="20"/>
      <c r="R9" s="22"/>
      <c r="S9" s="22"/>
      <c r="T9" s="22"/>
      <c r="U9" s="292"/>
      <c r="V9" s="289"/>
    </row>
    <row r="10" spans="1:22" ht="12">
      <c r="A10" s="137" t="s">
        <v>360</v>
      </c>
      <c r="B10" s="17"/>
      <c r="C10" s="17">
        <v>232912</v>
      </c>
      <c r="D10" s="17">
        <f t="shared" si="0"/>
        <v>250155</v>
      </c>
      <c r="E10" s="290"/>
      <c r="F10" s="20"/>
      <c r="G10" s="22"/>
      <c r="H10" s="291">
        <f t="shared" si="1"/>
        <v>250155</v>
      </c>
      <c r="I10" s="290">
        <f>'Áll.hj.'!D31</f>
        <v>250155</v>
      </c>
      <c r="J10" s="20"/>
      <c r="K10" s="20"/>
      <c r="L10" s="20"/>
      <c r="M10" s="20"/>
      <c r="N10" s="20"/>
      <c r="O10" s="20"/>
      <c r="P10" s="20"/>
      <c r="Q10" s="20"/>
      <c r="R10" s="22"/>
      <c r="S10" s="22"/>
      <c r="T10" s="22"/>
      <c r="U10" s="292"/>
      <c r="V10" s="289" t="e">
        <f>E10+F10+G10+#REF!+#REF!+I10+J10+K10+L10</f>
        <v>#REF!</v>
      </c>
    </row>
    <row r="11" spans="1:22" ht="12">
      <c r="A11" s="137" t="s">
        <v>361</v>
      </c>
      <c r="B11" s="17"/>
      <c r="C11" s="17">
        <v>6346</v>
      </c>
      <c r="D11" s="17">
        <f t="shared" si="0"/>
        <v>6346</v>
      </c>
      <c r="E11" s="290"/>
      <c r="F11" s="20"/>
      <c r="G11" s="22"/>
      <c r="H11" s="291">
        <f t="shared" si="1"/>
        <v>6346</v>
      </c>
      <c r="I11" s="290">
        <f>'Áll.hj.'!D32</f>
        <v>6346</v>
      </c>
      <c r="J11" s="20"/>
      <c r="K11" s="20"/>
      <c r="L11" s="20"/>
      <c r="M11" s="20"/>
      <c r="N11" s="20"/>
      <c r="O11" s="20"/>
      <c r="P11" s="20"/>
      <c r="Q11" s="20"/>
      <c r="R11" s="22"/>
      <c r="S11" s="22"/>
      <c r="T11" s="22"/>
      <c r="U11" s="292"/>
      <c r="V11" s="289"/>
    </row>
    <row r="12" spans="1:22" ht="12">
      <c r="A12" s="137" t="s">
        <v>362</v>
      </c>
      <c r="B12" s="17"/>
      <c r="C12" s="17">
        <v>0</v>
      </c>
      <c r="D12" s="17">
        <f t="shared" si="0"/>
        <v>5668</v>
      </c>
      <c r="E12" s="290"/>
      <c r="F12" s="20"/>
      <c r="G12" s="22"/>
      <c r="H12" s="291">
        <f t="shared" si="1"/>
        <v>5668</v>
      </c>
      <c r="I12" s="290">
        <f>'Áll.hj.'!D33</f>
        <v>5668</v>
      </c>
      <c r="J12" s="20"/>
      <c r="K12" s="20"/>
      <c r="L12" s="20"/>
      <c r="M12" s="20"/>
      <c r="N12" s="20"/>
      <c r="O12" s="20"/>
      <c r="P12" s="20"/>
      <c r="Q12" s="20"/>
      <c r="R12" s="22"/>
      <c r="S12" s="22"/>
      <c r="T12" s="22"/>
      <c r="U12" s="292"/>
      <c r="V12" s="289"/>
    </row>
    <row r="13" spans="1:22" ht="12.75" thickBot="1">
      <c r="A13" s="293" t="s">
        <v>363</v>
      </c>
      <c r="B13" s="294"/>
      <c r="C13" s="294">
        <v>0</v>
      </c>
      <c r="D13" s="294">
        <f t="shared" si="0"/>
        <v>0</v>
      </c>
      <c r="E13" s="295"/>
      <c r="F13" s="296"/>
      <c r="G13" s="297"/>
      <c r="H13" s="298">
        <f t="shared" si="1"/>
        <v>0</v>
      </c>
      <c r="I13" s="295"/>
      <c r="J13" s="296"/>
      <c r="K13" s="296"/>
      <c r="L13" s="296"/>
      <c r="M13" s="296"/>
      <c r="N13" s="296"/>
      <c r="O13" s="296"/>
      <c r="P13" s="296"/>
      <c r="Q13" s="296"/>
      <c r="R13" s="297"/>
      <c r="S13" s="297"/>
      <c r="T13" s="297"/>
      <c r="U13" s="299"/>
      <c r="V13" s="289"/>
    </row>
    <row r="14" spans="1:22" s="303" customFormat="1" ht="12.75" thickBot="1">
      <c r="A14" s="143" t="s">
        <v>316</v>
      </c>
      <c r="B14" s="144">
        <f>SUM(B8:B13)</f>
        <v>0</v>
      </c>
      <c r="C14" s="144">
        <f aca="true" t="shared" si="2" ref="C14:U14">SUM(C8:C13)</f>
        <v>466746</v>
      </c>
      <c r="D14" s="144">
        <f t="shared" si="0"/>
        <v>490481</v>
      </c>
      <c r="E14" s="300">
        <f t="shared" si="2"/>
        <v>0</v>
      </c>
      <c r="F14" s="146">
        <f t="shared" si="2"/>
        <v>0</v>
      </c>
      <c r="G14" s="146">
        <f t="shared" si="2"/>
        <v>0</v>
      </c>
      <c r="H14" s="146">
        <f aca="true" t="shared" si="3" ref="H14:H33">SUM(I14:U14)</f>
        <v>490481</v>
      </c>
      <c r="I14" s="146">
        <f t="shared" si="2"/>
        <v>490481</v>
      </c>
      <c r="J14" s="146">
        <f t="shared" si="2"/>
        <v>0</v>
      </c>
      <c r="K14" s="146">
        <f t="shared" si="2"/>
        <v>0</v>
      </c>
      <c r="L14" s="146">
        <f t="shared" si="2"/>
        <v>0</v>
      </c>
      <c r="M14" s="146">
        <f t="shared" si="2"/>
        <v>0</v>
      </c>
      <c r="N14" s="146">
        <f t="shared" si="2"/>
        <v>0</v>
      </c>
      <c r="O14" s="146">
        <f t="shared" si="2"/>
        <v>0</v>
      </c>
      <c r="P14" s="146">
        <f t="shared" si="2"/>
        <v>0</v>
      </c>
      <c r="Q14" s="146">
        <f t="shared" si="2"/>
        <v>0</v>
      </c>
      <c r="R14" s="146">
        <f>SUM(R8:R13)</f>
        <v>0</v>
      </c>
      <c r="S14" s="146">
        <f>SUM(S8:S13)</f>
        <v>0</v>
      </c>
      <c r="T14" s="146">
        <f>SUM(T8:T13)</f>
        <v>0</v>
      </c>
      <c r="U14" s="301">
        <f t="shared" si="2"/>
        <v>0</v>
      </c>
      <c r="V14" s="302" t="e">
        <f>E14+F14+G14+#REF!+#REF!+I14+J14+K14+L14</f>
        <v>#REF!</v>
      </c>
    </row>
    <row r="15" spans="1:22" s="310" customFormat="1" ht="12">
      <c r="A15" s="304" t="s">
        <v>549</v>
      </c>
      <c r="B15" s="305"/>
      <c r="C15" s="305">
        <v>0</v>
      </c>
      <c r="D15" s="37">
        <f t="shared" si="0"/>
        <v>100</v>
      </c>
      <c r="E15" s="306"/>
      <c r="F15" s="307"/>
      <c r="G15" s="308"/>
      <c r="H15" s="307">
        <f>I15</f>
        <v>100</v>
      </c>
      <c r="I15" s="306">
        <v>100</v>
      </c>
      <c r="J15" s="307"/>
      <c r="K15" s="307"/>
      <c r="L15" s="307"/>
      <c r="M15" s="307"/>
      <c r="N15" s="307"/>
      <c r="O15" s="307"/>
      <c r="P15" s="307"/>
      <c r="Q15" s="307"/>
      <c r="R15" s="308"/>
      <c r="S15" s="308"/>
      <c r="T15" s="308"/>
      <c r="U15" s="308"/>
      <c r="V15" s="309"/>
    </row>
    <row r="16" spans="1:22" ht="12">
      <c r="A16" s="311" t="s">
        <v>302</v>
      </c>
      <c r="B16" s="37"/>
      <c r="C16" s="37">
        <v>6478</v>
      </c>
      <c r="D16" s="37">
        <f t="shared" si="0"/>
        <v>45526</v>
      </c>
      <c r="E16" s="312"/>
      <c r="F16" s="110"/>
      <c r="G16" s="111"/>
      <c r="H16" s="110">
        <f t="shared" si="3"/>
        <v>45526</v>
      </c>
      <c r="I16" s="312">
        <v>887</v>
      </c>
      <c r="J16" s="110"/>
      <c r="K16" s="110"/>
      <c r="L16" s="110"/>
      <c r="M16" s="313"/>
      <c r="N16" s="313"/>
      <c r="O16" s="313"/>
      <c r="P16" s="313"/>
      <c r="Q16" s="313"/>
      <c r="R16" s="314"/>
      <c r="S16" s="314">
        <v>44639</v>
      </c>
      <c r="T16" s="314"/>
      <c r="U16" s="315"/>
      <c r="V16" s="289"/>
    </row>
    <row r="17" spans="1:22" ht="12">
      <c r="A17" s="316" t="s">
        <v>303</v>
      </c>
      <c r="B17" s="17"/>
      <c r="C17" s="17">
        <v>14930</v>
      </c>
      <c r="D17" s="17">
        <f t="shared" si="0"/>
        <v>14930</v>
      </c>
      <c r="E17" s="290"/>
      <c r="F17" s="20"/>
      <c r="G17" s="22"/>
      <c r="H17" s="20">
        <f t="shared" si="3"/>
        <v>14930</v>
      </c>
      <c r="I17" s="290"/>
      <c r="J17" s="20"/>
      <c r="K17" s="20"/>
      <c r="L17" s="20"/>
      <c r="M17" s="317"/>
      <c r="N17" s="317"/>
      <c r="O17" s="317"/>
      <c r="P17" s="317"/>
      <c r="Q17" s="317"/>
      <c r="R17" s="318">
        <v>14930</v>
      </c>
      <c r="S17" s="318"/>
      <c r="T17" s="318"/>
      <c r="U17" s="319"/>
      <c r="V17" s="289"/>
    </row>
    <row r="18" spans="1:22" ht="12">
      <c r="A18" s="137" t="s">
        <v>386</v>
      </c>
      <c r="B18" s="17"/>
      <c r="C18" s="17">
        <v>8880</v>
      </c>
      <c r="D18" s="17">
        <f t="shared" si="0"/>
        <v>8880</v>
      </c>
      <c r="E18" s="290">
        <v>8880</v>
      </c>
      <c r="F18" s="20"/>
      <c r="G18" s="22"/>
      <c r="H18" s="20">
        <f t="shared" si="3"/>
        <v>0</v>
      </c>
      <c r="I18" s="290"/>
      <c r="J18" s="20"/>
      <c r="K18" s="20"/>
      <c r="L18" s="20"/>
      <c r="M18" s="317"/>
      <c r="N18" s="317"/>
      <c r="O18" s="317"/>
      <c r="P18" s="317"/>
      <c r="Q18" s="317"/>
      <c r="R18" s="318"/>
      <c r="S18" s="318"/>
      <c r="T18" s="318"/>
      <c r="U18" s="319"/>
      <c r="V18" s="289"/>
    </row>
    <row r="19" spans="1:22" ht="12">
      <c r="A19" s="222" t="s">
        <v>551</v>
      </c>
      <c r="B19" s="39"/>
      <c r="C19" s="39"/>
      <c r="D19" s="17">
        <f t="shared" si="0"/>
        <v>4018</v>
      </c>
      <c r="E19" s="320"/>
      <c r="F19" s="124"/>
      <c r="G19" s="125"/>
      <c r="H19" s="20">
        <f t="shared" si="3"/>
        <v>4018</v>
      </c>
      <c r="I19" s="320">
        <v>4018</v>
      </c>
      <c r="J19" s="124"/>
      <c r="K19" s="124"/>
      <c r="L19" s="124"/>
      <c r="M19" s="321"/>
      <c r="N19" s="321"/>
      <c r="O19" s="321"/>
      <c r="P19" s="321"/>
      <c r="Q19" s="321"/>
      <c r="R19" s="322"/>
      <c r="S19" s="322"/>
      <c r="T19" s="322"/>
      <c r="U19" s="323"/>
      <c r="V19" s="289"/>
    </row>
    <row r="20" spans="1:22" ht="12">
      <c r="A20" s="222" t="s">
        <v>552</v>
      </c>
      <c r="B20" s="39"/>
      <c r="C20" s="39"/>
      <c r="D20" s="17">
        <f t="shared" si="0"/>
        <v>5649</v>
      </c>
      <c r="E20" s="320"/>
      <c r="F20" s="124"/>
      <c r="G20" s="125"/>
      <c r="H20" s="20">
        <f t="shared" si="3"/>
        <v>5649</v>
      </c>
      <c r="I20" s="320">
        <v>5649</v>
      </c>
      <c r="J20" s="124"/>
      <c r="K20" s="124"/>
      <c r="L20" s="124"/>
      <c r="M20" s="321"/>
      <c r="N20" s="321"/>
      <c r="O20" s="321"/>
      <c r="P20" s="321"/>
      <c r="Q20" s="321"/>
      <c r="R20" s="322"/>
      <c r="S20" s="322"/>
      <c r="T20" s="322"/>
      <c r="U20" s="323"/>
      <c r="V20" s="289"/>
    </row>
    <row r="21" spans="1:22" ht="12">
      <c r="A21" s="222" t="s">
        <v>550</v>
      </c>
      <c r="B21" s="39"/>
      <c r="C21" s="39">
        <v>0</v>
      </c>
      <c r="D21" s="17">
        <f t="shared" si="0"/>
        <v>275</v>
      </c>
      <c r="E21" s="320"/>
      <c r="F21" s="124"/>
      <c r="G21" s="125"/>
      <c r="H21" s="20">
        <f t="shared" si="3"/>
        <v>275</v>
      </c>
      <c r="I21" s="320">
        <v>275</v>
      </c>
      <c r="J21" s="124"/>
      <c r="K21" s="124"/>
      <c r="L21" s="124"/>
      <c r="M21" s="321"/>
      <c r="N21" s="321"/>
      <c r="O21" s="321"/>
      <c r="P21" s="321"/>
      <c r="Q21" s="321"/>
      <c r="R21" s="322"/>
      <c r="S21" s="322"/>
      <c r="T21" s="322"/>
      <c r="U21" s="323"/>
      <c r="V21" s="289"/>
    </row>
    <row r="22" spans="1:22" ht="12">
      <c r="A22" s="222" t="s">
        <v>553</v>
      </c>
      <c r="B22" s="39"/>
      <c r="C22" s="39"/>
      <c r="D22" s="17">
        <f t="shared" si="0"/>
        <v>17778</v>
      </c>
      <c r="E22" s="320"/>
      <c r="F22" s="124"/>
      <c r="G22" s="125"/>
      <c r="H22" s="20">
        <f t="shared" si="3"/>
        <v>17778</v>
      </c>
      <c r="I22" s="320">
        <v>17778</v>
      </c>
      <c r="J22" s="124"/>
      <c r="K22" s="124"/>
      <c r="L22" s="124"/>
      <c r="M22" s="321"/>
      <c r="N22" s="321"/>
      <c r="O22" s="321"/>
      <c r="P22" s="321"/>
      <c r="Q22" s="321"/>
      <c r="R22" s="322"/>
      <c r="S22" s="322"/>
      <c r="T22" s="322"/>
      <c r="U22" s="323"/>
      <c r="V22" s="289"/>
    </row>
    <row r="23" spans="1:22" ht="12.75" thickBot="1">
      <c r="A23" s="222" t="s">
        <v>481</v>
      </c>
      <c r="B23" s="39"/>
      <c r="C23" s="39">
        <v>4436</v>
      </c>
      <c r="D23" s="39">
        <f t="shared" si="0"/>
        <v>4436</v>
      </c>
      <c r="E23" s="320"/>
      <c r="F23" s="124">
        <v>4436</v>
      </c>
      <c r="G23" s="125"/>
      <c r="H23" s="124">
        <f t="shared" si="3"/>
        <v>0</v>
      </c>
      <c r="I23" s="320"/>
      <c r="J23" s="124"/>
      <c r="K23" s="124"/>
      <c r="L23" s="124"/>
      <c r="M23" s="321"/>
      <c r="N23" s="321"/>
      <c r="O23" s="321"/>
      <c r="P23" s="321"/>
      <c r="Q23" s="321"/>
      <c r="R23" s="322"/>
      <c r="S23" s="322"/>
      <c r="T23" s="322"/>
      <c r="U23" s="323"/>
      <c r="V23" s="289"/>
    </row>
    <row r="24" spans="1:22" s="303" customFormat="1" ht="12.75" thickBot="1">
      <c r="A24" s="143" t="s">
        <v>301</v>
      </c>
      <c r="B24" s="144">
        <f>SUM(B16:B23)</f>
        <v>0</v>
      </c>
      <c r="C24" s="144">
        <f aca="true" t="shared" si="4" ref="C24:Q24">SUM(C16:C23)</f>
        <v>34724</v>
      </c>
      <c r="D24" s="144">
        <f t="shared" si="4"/>
        <v>101492</v>
      </c>
      <c r="E24" s="300">
        <f t="shared" si="4"/>
        <v>8880</v>
      </c>
      <c r="F24" s="146">
        <f t="shared" si="4"/>
        <v>4436</v>
      </c>
      <c r="G24" s="146">
        <f t="shared" si="4"/>
        <v>0</v>
      </c>
      <c r="H24" s="146">
        <f t="shared" si="3"/>
        <v>88176</v>
      </c>
      <c r="I24" s="146">
        <f t="shared" si="4"/>
        <v>28607</v>
      </c>
      <c r="J24" s="146">
        <f t="shared" si="4"/>
        <v>0</v>
      </c>
      <c r="K24" s="146">
        <f t="shared" si="4"/>
        <v>0</v>
      </c>
      <c r="L24" s="146">
        <f t="shared" si="4"/>
        <v>0</v>
      </c>
      <c r="M24" s="146">
        <f t="shared" si="4"/>
        <v>0</v>
      </c>
      <c r="N24" s="146">
        <f t="shared" si="4"/>
        <v>0</v>
      </c>
      <c r="O24" s="146">
        <f t="shared" si="4"/>
        <v>0</v>
      </c>
      <c r="P24" s="146">
        <f t="shared" si="4"/>
        <v>0</v>
      </c>
      <c r="Q24" s="146">
        <f t="shared" si="4"/>
        <v>0</v>
      </c>
      <c r="R24" s="146">
        <f>SUM(R16:R23)</f>
        <v>14930</v>
      </c>
      <c r="S24" s="146">
        <f>SUM(S16:S23)</f>
        <v>44639</v>
      </c>
      <c r="T24" s="146">
        <f>SUM(T16:T23)</f>
        <v>0</v>
      </c>
      <c r="U24" s="301">
        <f>SUM(U16:U23)</f>
        <v>0</v>
      </c>
      <c r="V24" s="302"/>
    </row>
    <row r="25" spans="1:22" ht="12">
      <c r="A25" s="285" t="s">
        <v>322</v>
      </c>
      <c r="B25" s="11"/>
      <c r="C25" s="11">
        <v>0</v>
      </c>
      <c r="D25" s="11">
        <f aca="true" t="shared" si="5" ref="D25:D33">SUM(E25:H25)</f>
        <v>0</v>
      </c>
      <c r="E25" s="286"/>
      <c r="F25" s="14"/>
      <c r="G25" s="15"/>
      <c r="H25" s="14">
        <f t="shared" si="3"/>
        <v>0</v>
      </c>
      <c r="I25" s="286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288"/>
      <c r="V25" s="289" t="e">
        <f>E25+F25+G25+#REF!+#REF!+I25+J25+K25+L25</f>
        <v>#REF!</v>
      </c>
    </row>
    <row r="26" spans="1:22" ht="12">
      <c r="A26" s="137" t="s">
        <v>323</v>
      </c>
      <c r="B26" s="17"/>
      <c r="C26" s="17">
        <v>0</v>
      </c>
      <c r="D26" s="17">
        <f t="shared" si="5"/>
        <v>0</v>
      </c>
      <c r="E26" s="290"/>
      <c r="F26" s="20"/>
      <c r="G26" s="22"/>
      <c r="H26" s="20">
        <f t="shared" si="3"/>
        <v>0</v>
      </c>
      <c r="I26" s="290"/>
      <c r="J26" s="20"/>
      <c r="K26" s="20"/>
      <c r="L26" s="20"/>
      <c r="M26" s="20"/>
      <c r="N26" s="20"/>
      <c r="O26" s="20"/>
      <c r="P26" s="20"/>
      <c r="Q26" s="20"/>
      <c r="R26" s="22"/>
      <c r="S26" s="22"/>
      <c r="T26" s="22"/>
      <c r="U26" s="292"/>
      <c r="V26" s="289"/>
    </row>
    <row r="27" spans="1:22" ht="12.75" thickBot="1">
      <c r="A27" s="293" t="s">
        <v>324</v>
      </c>
      <c r="B27" s="294"/>
      <c r="C27" s="294">
        <v>0</v>
      </c>
      <c r="D27" s="294">
        <f t="shared" si="5"/>
        <v>8</v>
      </c>
      <c r="E27" s="295"/>
      <c r="F27" s="296"/>
      <c r="G27" s="297"/>
      <c r="H27" s="296">
        <f t="shared" si="3"/>
        <v>8</v>
      </c>
      <c r="I27" s="295">
        <f>'Áll.hj.'!D34</f>
        <v>8</v>
      </c>
      <c r="J27" s="296"/>
      <c r="K27" s="296"/>
      <c r="L27" s="296"/>
      <c r="M27" s="296"/>
      <c r="N27" s="296"/>
      <c r="O27" s="296"/>
      <c r="P27" s="296"/>
      <c r="Q27" s="296"/>
      <c r="R27" s="297"/>
      <c r="S27" s="297"/>
      <c r="T27" s="297"/>
      <c r="U27" s="299"/>
      <c r="V27" s="289"/>
    </row>
    <row r="28" spans="1:22" s="303" customFormat="1" ht="12.75" thickBot="1">
      <c r="A28" s="324" t="s">
        <v>321</v>
      </c>
      <c r="B28" s="325">
        <f>SUM(B25:B27)</f>
        <v>0</v>
      </c>
      <c r="C28" s="325">
        <f aca="true" t="shared" si="6" ref="C28:Q28">SUM(C25:C27)</f>
        <v>0</v>
      </c>
      <c r="D28" s="325">
        <f t="shared" si="5"/>
        <v>8</v>
      </c>
      <c r="E28" s="300">
        <f t="shared" si="6"/>
        <v>0</v>
      </c>
      <c r="F28" s="146">
        <f t="shared" si="6"/>
        <v>0</v>
      </c>
      <c r="G28" s="146">
        <f t="shared" si="6"/>
        <v>0</v>
      </c>
      <c r="H28" s="146">
        <f t="shared" si="3"/>
        <v>8</v>
      </c>
      <c r="I28" s="146">
        <f t="shared" si="6"/>
        <v>8</v>
      </c>
      <c r="J28" s="146">
        <f t="shared" si="6"/>
        <v>0</v>
      </c>
      <c r="K28" s="146">
        <f t="shared" si="6"/>
        <v>0</v>
      </c>
      <c r="L28" s="146">
        <f t="shared" si="6"/>
        <v>0</v>
      </c>
      <c r="M28" s="146">
        <f t="shared" si="6"/>
        <v>0</v>
      </c>
      <c r="N28" s="146">
        <f t="shared" si="6"/>
        <v>0</v>
      </c>
      <c r="O28" s="146">
        <f t="shared" si="6"/>
        <v>0</v>
      </c>
      <c r="P28" s="146">
        <f t="shared" si="6"/>
        <v>0</v>
      </c>
      <c r="Q28" s="146">
        <f t="shared" si="6"/>
        <v>0</v>
      </c>
      <c r="R28" s="146">
        <f>SUM(R25:R27)</f>
        <v>0</v>
      </c>
      <c r="S28" s="146">
        <f>SUM(S25:S27)</f>
        <v>0</v>
      </c>
      <c r="T28" s="146">
        <f>SUM(T25:T27)</f>
        <v>0</v>
      </c>
      <c r="U28" s="301">
        <f>SUM(U25:U27)</f>
        <v>0</v>
      </c>
      <c r="V28" s="302"/>
    </row>
    <row r="29" spans="1:22" ht="12">
      <c r="A29" s="285" t="s">
        <v>388</v>
      </c>
      <c r="B29" s="11"/>
      <c r="C29" s="11">
        <v>24295</v>
      </c>
      <c r="D29" s="11">
        <f t="shared" si="5"/>
        <v>24295</v>
      </c>
      <c r="E29" s="286"/>
      <c r="F29" s="14"/>
      <c r="G29" s="15"/>
      <c r="H29" s="14">
        <f t="shared" si="3"/>
        <v>24295</v>
      </c>
      <c r="I29" s="286">
        <v>24295</v>
      </c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288"/>
      <c r="V29" s="289"/>
    </row>
    <row r="30" spans="1:22" ht="12">
      <c r="A30" s="137" t="s">
        <v>389</v>
      </c>
      <c r="B30" s="17"/>
      <c r="C30" s="17">
        <v>40379</v>
      </c>
      <c r="D30" s="17">
        <f t="shared" si="5"/>
        <v>40379</v>
      </c>
      <c r="E30" s="290"/>
      <c r="F30" s="20"/>
      <c r="G30" s="22"/>
      <c r="H30" s="20">
        <f t="shared" si="3"/>
        <v>40379</v>
      </c>
      <c r="I30" s="290"/>
      <c r="J30" s="20">
        <v>40379</v>
      </c>
      <c r="K30" s="20"/>
      <c r="L30" s="20"/>
      <c r="M30" s="20"/>
      <c r="N30" s="20"/>
      <c r="O30" s="20"/>
      <c r="P30" s="20"/>
      <c r="Q30" s="20"/>
      <c r="R30" s="22"/>
      <c r="S30" s="22"/>
      <c r="T30" s="22"/>
      <c r="U30" s="292"/>
      <c r="V30" s="289"/>
    </row>
    <row r="31" spans="1:22" ht="12">
      <c r="A31" s="137" t="s">
        <v>554</v>
      </c>
      <c r="B31" s="17"/>
      <c r="C31" s="17">
        <v>0</v>
      </c>
      <c r="D31" s="17">
        <f t="shared" si="5"/>
        <v>700</v>
      </c>
      <c r="E31" s="290"/>
      <c r="F31" s="20"/>
      <c r="G31" s="22"/>
      <c r="H31" s="20">
        <f t="shared" si="3"/>
        <v>700</v>
      </c>
      <c r="I31" s="290"/>
      <c r="J31" s="20">
        <v>700</v>
      </c>
      <c r="K31" s="20"/>
      <c r="L31" s="20"/>
      <c r="M31" s="20"/>
      <c r="N31" s="20"/>
      <c r="O31" s="20"/>
      <c r="P31" s="20"/>
      <c r="Q31" s="20"/>
      <c r="R31" s="22"/>
      <c r="S31" s="22"/>
      <c r="T31" s="22"/>
      <c r="U31" s="292"/>
      <c r="V31" s="289"/>
    </row>
    <row r="32" spans="1:22" ht="12.75" thickBot="1">
      <c r="A32" s="293"/>
      <c r="B32" s="294"/>
      <c r="C32" s="294">
        <v>0</v>
      </c>
      <c r="D32" s="294">
        <f t="shared" si="5"/>
        <v>0</v>
      </c>
      <c r="E32" s="295"/>
      <c r="F32" s="296"/>
      <c r="G32" s="297"/>
      <c r="H32" s="296">
        <f t="shared" si="3"/>
        <v>0</v>
      </c>
      <c r="I32" s="295"/>
      <c r="J32" s="296"/>
      <c r="K32" s="296"/>
      <c r="L32" s="296"/>
      <c r="M32" s="296"/>
      <c r="N32" s="296"/>
      <c r="O32" s="296"/>
      <c r="P32" s="296"/>
      <c r="Q32" s="296"/>
      <c r="R32" s="297"/>
      <c r="S32" s="297"/>
      <c r="T32" s="297"/>
      <c r="U32" s="299"/>
      <c r="V32" s="289"/>
    </row>
    <row r="33" spans="1:22" s="303" customFormat="1" ht="12.75" thickBot="1">
      <c r="A33" s="326" t="s">
        <v>304</v>
      </c>
      <c r="B33" s="327">
        <f>SUM(B29:B32)</f>
        <v>0</v>
      </c>
      <c r="C33" s="327">
        <f aca="true" t="shared" si="7" ref="C33:Q33">SUM(C29:C32)</f>
        <v>64674</v>
      </c>
      <c r="D33" s="327">
        <f t="shared" si="5"/>
        <v>65374</v>
      </c>
      <c r="E33" s="328">
        <f t="shared" si="7"/>
        <v>0</v>
      </c>
      <c r="F33" s="329">
        <f t="shared" si="7"/>
        <v>0</v>
      </c>
      <c r="G33" s="329">
        <f t="shared" si="7"/>
        <v>0</v>
      </c>
      <c r="H33" s="329">
        <f t="shared" si="3"/>
        <v>65374</v>
      </c>
      <c r="I33" s="329">
        <f t="shared" si="7"/>
        <v>24295</v>
      </c>
      <c r="J33" s="329">
        <f t="shared" si="7"/>
        <v>41079</v>
      </c>
      <c r="K33" s="329">
        <f t="shared" si="7"/>
        <v>0</v>
      </c>
      <c r="L33" s="329">
        <f t="shared" si="7"/>
        <v>0</v>
      </c>
      <c r="M33" s="329">
        <f t="shared" si="7"/>
        <v>0</v>
      </c>
      <c r="N33" s="329">
        <f t="shared" si="7"/>
        <v>0</v>
      </c>
      <c r="O33" s="329">
        <f t="shared" si="7"/>
        <v>0</v>
      </c>
      <c r="P33" s="329">
        <f t="shared" si="7"/>
        <v>0</v>
      </c>
      <c r="Q33" s="329">
        <f t="shared" si="7"/>
        <v>0</v>
      </c>
      <c r="R33" s="329">
        <f>SUM(R29:R32)</f>
        <v>0</v>
      </c>
      <c r="S33" s="329">
        <f>SUM(S29:S32)</f>
        <v>0</v>
      </c>
      <c r="T33" s="329">
        <f>SUM(T29:T32)</f>
        <v>0</v>
      </c>
      <c r="U33" s="330">
        <f>SUM(U29:U32)</f>
        <v>0</v>
      </c>
      <c r="V33" s="302"/>
    </row>
    <row r="34" spans="1:22" ht="24.75" thickBot="1">
      <c r="A34" s="331" t="s">
        <v>588</v>
      </c>
      <c r="B34" s="31"/>
      <c r="C34" s="31">
        <v>30</v>
      </c>
      <c r="D34" s="31">
        <f aca="true" t="shared" si="8" ref="D34:D39">SUM(E34:H34)</f>
        <v>30</v>
      </c>
      <c r="E34" s="32"/>
      <c r="F34" s="33"/>
      <c r="G34" s="33"/>
      <c r="H34" s="33">
        <f aca="true" t="shared" si="9" ref="H34:H39">SUM(I34:U34)</f>
        <v>30</v>
      </c>
      <c r="I34" s="33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2"/>
      <c r="U34" s="333"/>
      <c r="V34" s="289" t="e">
        <f>E34+F34+G34+#REF!+#REF!+I34+J34+K34+L34</f>
        <v>#REF!</v>
      </c>
    </row>
    <row r="35" spans="1:22" ht="12">
      <c r="A35" s="334" t="s">
        <v>132</v>
      </c>
      <c r="B35" s="11"/>
      <c r="C35" s="11">
        <v>64000</v>
      </c>
      <c r="D35" s="11">
        <f t="shared" si="8"/>
        <v>64000</v>
      </c>
      <c r="E35" s="286"/>
      <c r="F35" s="14"/>
      <c r="G35" s="15"/>
      <c r="H35" s="14">
        <f t="shared" si="9"/>
        <v>64000</v>
      </c>
      <c r="I35" s="335">
        <v>64000</v>
      </c>
      <c r="J35" s="336"/>
      <c r="K35" s="336"/>
      <c r="L35" s="336"/>
      <c r="M35" s="317"/>
      <c r="N35" s="317"/>
      <c r="O35" s="317"/>
      <c r="P35" s="317"/>
      <c r="Q35" s="317"/>
      <c r="R35" s="314"/>
      <c r="S35" s="314"/>
      <c r="T35" s="314"/>
      <c r="U35" s="315"/>
      <c r="V35" s="289"/>
    </row>
    <row r="36" spans="1:22" ht="12.75" thickBot="1">
      <c r="A36" s="222" t="s">
        <v>134</v>
      </c>
      <c r="B36" s="39"/>
      <c r="C36" s="39">
        <v>28000</v>
      </c>
      <c r="D36" s="39">
        <f t="shared" si="8"/>
        <v>28000</v>
      </c>
      <c r="E36" s="320"/>
      <c r="F36" s="124"/>
      <c r="G36" s="125"/>
      <c r="H36" s="124">
        <f t="shared" si="9"/>
        <v>28000</v>
      </c>
      <c r="I36" s="320">
        <v>28000</v>
      </c>
      <c r="J36" s="124"/>
      <c r="K36" s="124"/>
      <c r="L36" s="124"/>
      <c r="M36" s="321"/>
      <c r="N36" s="321"/>
      <c r="O36" s="321"/>
      <c r="P36" s="321"/>
      <c r="Q36" s="321"/>
      <c r="R36" s="322"/>
      <c r="S36" s="322"/>
      <c r="T36" s="322"/>
      <c r="U36" s="323"/>
      <c r="V36" s="289"/>
    </row>
    <row r="37" spans="1:22" s="310" customFormat="1" ht="12.75" thickBot="1">
      <c r="A37" s="143" t="s">
        <v>305</v>
      </c>
      <c r="B37" s="144">
        <f>SUM(B35:B36)</f>
        <v>0</v>
      </c>
      <c r="C37" s="144">
        <f aca="true" t="shared" si="10" ref="C37:Q37">SUM(C35:C36)</f>
        <v>92000</v>
      </c>
      <c r="D37" s="144">
        <f>SUM(E37:H37)</f>
        <v>92000</v>
      </c>
      <c r="E37" s="300">
        <f t="shared" si="10"/>
        <v>0</v>
      </c>
      <c r="F37" s="146">
        <f t="shared" si="10"/>
        <v>0</v>
      </c>
      <c r="G37" s="146">
        <f t="shared" si="10"/>
        <v>0</v>
      </c>
      <c r="H37" s="146">
        <f>SUM(I37:U37)</f>
        <v>92000</v>
      </c>
      <c r="I37" s="146">
        <f t="shared" si="10"/>
        <v>92000</v>
      </c>
      <c r="J37" s="146">
        <f t="shared" si="10"/>
        <v>0</v>
      </c>
      <c r="K37" s="146">
        <f t="shared" si="10"/>
        <v>0</v>
      </c>
      <c r="L37" s="146">
        <f t="shared" si="10"/>
        <v>0</v>
      </c>
      <c r="M37" s="146">
        <f t="shared" si="10"/>
        <v>0</v>
      </c>
      <c r="N37" s="146">
        <f t="shared" si="10"/>
        <v>0</v>
      </c>
      <c r="O37" s="146">
        <f t="shared" si="10"/>
        <v>0</v>
      </c>
      <c r="P37" s="146">
        <f t="shared" si="10"/>
        <v>0</v>
      </c>
      <c r="Q37" s="146">
        <f t="shared" si="10"/>
        <v>0</v>
      </c>
      <c r="R37" s="146">
        <f>SUM(R35:R36)</f>
        <v>0</v>
      </c>
      <c r="S37" s="146">
        <f>SUM(S35:S36)</f>
        <v>0</v>
      </c>
      <c r="T37" s="146">
        <f>SUM(T35:T36)</f>
        <v>0</v>
      </c>
      <c r="U37" s="301">
        <f>SUM(U35:U36)</f>
        <v>0</v>
      </c>
      <c r="V37" s="309"/>
    </row>
    <row r="38" spans="1:22" ht="12">
      <c r="A38" s="311" t="s">
        <v>307</v>
      </c>
      <c r="B38" s="37"/>
      <c r="C38" s="37">
        <v>259000</v>
      </c>
      <c r="D38" s="37">
        <f t="shared" si="8"/>
        <v>259000</v>
      </c>
      <c r="E38" s="312"/>
      <c r="F38" s="110"/>
      <c r="G38" s="111"/>
      <c r="H38" s="110">
        <f t="shared" si="9"/>
        <v>259000</v>
      </c>
      <c r="I38" s="312">
        <v>259000</v>
      </c>
      <c r="J38" s="110"/>
      <c r="K38" s="110"/>
      <c r="L38" s="110"/>
      <c r="M38" s="313"/>
      <c r="N38" s="313"/>
      <c r="O38" s="313"/>
      <c r="P38" s="313"/>
      <c r="Q38" s="313"/>
      <c r="R38" s="314"/>
      <c r="S38" s="314"/>
      <c r="T38" s="314"/>
      <c r="U38" s="315"/>
      <c r="V38" s="289"/>
    </row>
    <row r="39" spans="1:22" ht="12.75" thickBot="1">
      <c r="A39" s="293" t="s">
        <v>308</v>
      </c>
      <c r="B39" s="294"/>
      <c r="C39" s="294">
        <v>1000</v>
      </c>
      <c r="D39" s="294">
        <f t="shared" si="8"/>
        <v>1000</v>
      </c>
      <c r="E39" s="295"/>
      <c r="F39" s="296"/>
      <c r="G39" s="297"/>
      <c r="H39" s="296">
        <f t="shared" si="9"/>
        <v>1000</v>
      </c>
      <c r="I39" s="295">
        <v>1000</v>
      </c>
      <c r="J39" s="296"/>
      <c r="K39" s="296"/>
      <c r="L39" s="296"/>
      <c r="M39" s="317"/>
      <c r="N39" s="317"/>
      <c r="O39" s="317"/>
      <c r="P39" s="317"/>
      <c r="Q39" s="317"/>
      <c r="R39" s="318"/>
      <c r="S39" s="318"/>
      <c r="T39" s="318"/>
      <c r="U39" s="319"/>
      <c r="V39" s="289"/>
    </row>
    <row r="40" spans="1:22" s="28" customFormat="1" ht="12.75" thickBot="1">
      <c r="A40" s="224" t="s">
        <v>306</v>
      </c>
      <c r="B40" s="31">
        <f>SUM(B38:B39)</f>
        <v>0</v>
      </c>
      <c r="C40" s="31">
        <f aca="true" t="shared" si="11" ref="C40:Q40">SUM(C38:C39)</f>
        <v>260000</v>
      </c>
      <c r="D40" s="31">
        <f aca="true" t="shared" si="12" ref="D40:D48">SUM(E40:H40)</f>
        <v>260000</v>
      </c>
      <c r="E40" s="32">
        <f t="shared" si="11"/>
        <v>0</v>
      </c>
      <c r="F40" s="33">
        <f t="shared" si="11"/>
        <v>0</v>
      </c>
      <c r="G40" s="33">
        <f t="shared" si="11"/>
        <v>0</v>
      </c>
      <c r="H40" s="33">
        <f aca="true" t="shared" si="13" ref="H40:H48">SUM(I40:U40)</f>
        <v>260000</v>
      </c>
      <c r="I40" s="33">
        <f t="shared" si="11"/>
        <v>260000</v>
      </c>
      <c r="J40" s="33">
        <f t="shared" si="11"/>
        <v>0</v>
      </c>
      <c r="K40" s="33">
        <f t="shared" si="11"/>
        <v>0</v>
      </c>
      <c r="L40" s="33">
        <f t="shared" si="11"/>
        <v>0</v>
      </c>
      <c r="M40" s="33">
        <f t="shared" si="11"/>
        <v>0</v>
      </c>
      <c r="N40" s="33">
        <f t="shared" si="11"/>
        <v>0</v>
      </c>
      <c r="O40" s="33">
        <f t="shared" si="11"/>
        <v>0</v>
      </c>
      <c r="P40" s="33">
        <f t="shared" si="11"/>
        <v>0</v>
      </c>
      <c r="Q40" s="33">
        <f t="shared" si="11"/>
        <v>0</v>
      </c>
      <c r="R40" s="33">
        <f>SUM(R38:R39)</f>
        <v>0</v>
      </c>
      <c r="S40" s="33">
        <f>SUM(S38:S39)</f>
        <v>0</v>
      </c>
      <c r="T40" s="33">
        <f>SUM(T38:T39)</f>
        <v>0</v>
      </c>
      <c r="U40" s="34">
        <f>SUM(U38:U39)</f>
        <v>0</v>
      </c>
      <c r="V40" s="337" t="e">
        <f>E40+F40+G40+#REF!+#REF!+I40+J40+K40+L40</f>
        <v>#REF!</v>
      </c>
    </row>
    <row r="41" spans="1:22" s="28" customFormat="1" ht="12.75" thickBot="1">
      <c r="A41" s="224" t="s">
        <v>309</v>
      </c>
      <c r="B41" s="31"/>
      <c r="C41" s="31">
        <v>14501</v>
      </c>
      <c r="D41" s="31">
        <f t="shared" si="12"/>
        <v>14501</v>
      </c>
      <c r="E41" s="32"/>
      <c r="F41" s="33"/>
      <c r="G41" s="33"/>
      <c r="H41" s="33">
        <f t="shared" si="13"/>
        <v>14501</v>
      </c>
      <c r="I41" s="33">
        <v>14501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2"/>
      <c r="U41" s="333"/>
      <c r="V41" s="337" t="e">
        <f>E41+F41+G41+#REF!+#REF!+I41+J41+K41+L41</f>
        <v>#REF!</v>
      </c>
    </row>
    <row r="42" spans="1:22" ht="12">
      <c r="A42" s="281" t="s">
        <v>311</v>
      </c>
      <c r="B42" s="17"/>
      <c r="C42" s="17">
        <v>1400</v>
      </c>
      <c r="D42" s="37">
        <f t="shared" si="12"/>
        <v>1400</v>
      </c>
      <c r="E42" s="290"/>
      <c r="F42" s="110"/>
      <c r="G42" s="22"/>
      <c r="H42" s="110">
        <f t="shared" si="13"/>
        <v>1400</v>
      </c>
      <c r="I42" s="290">
        <v>1400</v>
      </c>
      <c r="J42" s="20"/>
      <c r="K42" s="20"/>
      <c r="L42" s="20"/>
      <c r="M42" s="317"/>
      <c r="N42" s="317"/>
      <c r="O42" s="317"/>
      <c r="P42" s="317"/>
      <c r="Q42" s="317"/>
      <c r="R42" s="318"/>
      <c r="S42" s="318"/>
      <c r="T42" s="318"/>
      <c r="U42" s="319"/>
      <c r="V42" s="289"/>
    </row>
    <row r="43" spans="1:22" ht="12">
      <c r="A43" s="281" t="s">
        <v>312</v>
      </c>
      <c r="B43" s="17"/>
      <c r="C43" s="17">
        <v>1300</v>
      </c>
      <c r="D43" s="37">
        <f t="shared" si="12"/>
        <v>1300</v>
      </c>
      <c r="E43" s="290"/>
      <c r="F43" s="20"/>
      <c r="G43" s="22"/>
      <c r="H43" s="110">
        <f t="shared" si="13"/>
        <v>1300</v>
      </c>
      <c r="I43" s="290">
        <v>1300</v>
      </c>
      <c r="J43" s="20"/>
      <c r="K43" s="20"/>
      <c r="L43" s="20"/>
      <c r="M43" s="317"/>
      <c r="N43" s="317"/>
      <c r="O43" s="317"/>
      <c r="P43" s="317"/>
      <c r="Q43" s="317"/>
      <c r="R43" s="318"/>
      <c r="S43" s="318"/>
      <c r="T43" s="318"/>
      <c r="U43" s="319"/>
      <c r="V43" s="289"/>
    </row>
    <row r="44" spans="1:22" ht="12.75" thickBot="1">
      <c r="A44" s="282" t="s">
        <v>313</v>
      </c>
      <c r="B44" s="338"/>
      <c r="C44" s="39">
        <v>0</v>
      </c>
      <c r="D44" s="37">
        <f t="shared" si="12"/>
        <v>0</v>
      </c>
      <c r="E44" s="295"/>
      <c r="F44" s="296"/>
      <c r="G44" s="297"/>
      <c r="H44" s="110">
        <f t="shared" si="13"/>
        <v>0</v>
      </c>
      <c r="I44" s="295"/>
      <c r="J44" s="296"/>
      <c r="K44" s="296"/>
      <c r="L44" s="296"/>
      <c r="M44" s="317"/>
      <c r="N44" s="317"/>
      <c r="O44" s="317"/>
      <c r="P44" s="317"/>
      <c r="Q44" s="317"/>
      <c r="R44" s="318"/>
      <c r="S44" s="318"/>
      <c r="T44" s="318"/>
      <c r="U44" s="319"/>
      <c r="V44" s="289"/>
    </row>
    <row r="45" spans="1:22" s="28" customFormat="1" ht="12.75" thickBot="1">
      <c r="A45" s="224" t="s">
        <v>310</v>
      </c>
      <c r="B45" s="31">
        <f>SUM(B42:B44)</f>
        <v>0</v>
      </c>
      <c r="C45" s="31">
        <f aca="true" t="shared" si="14" ref="C45:Q45">SUM(C42:C44)</f>
        <v>2700</v>
      </c>
      <c r="D45" s="31">
        <f t="shared" si="12"/>
        <v>2700</v>
      </c>
      <c r="E45" s="32">
        <f t="shared" si="14"/>
        <v>0</v>
      </c>
      <c r="F45" s="33">
        <f t="shared" si="14"/>
        <v>0</v>
      </c>
      <c r="G45" s="33">
        <f t="shared" si="14"/>
        <v>0</v>
      </c>
      <c r="H45" s="33">
        <f t="shared" si="13"/>
        <v>2700</v>
      </c>
      <c r="I45" s="33">
        <f t="shared" si="14"/>
        <v>2700</v>
      </c>
      <c r="J45" s="33">
        <f t="shared" si="14"/>
        <v>0</v>
      </c>
      <c r="K45" s="33">
        <f t="shared" si="14"/>
        <v>0</v>
      </c>
      <c r="L45" s="33">
        <f t="shared" si="14"/>
        <v>0</v>
      </c>
      <c r="M45" s="33">
        <f t="shared" si="14"/>
        <v>0</v>
      </c>
      <c r="N45" s="33">
        <f t="shared" si="14"/>
        <v>0</v>
      </c>
      <c r="O45" s="33">
        <f t="shared" si="14"/>
        <v>0</v>
      </c>
      <c r="P45" s="33">
        <f t="shared" si="14"/>
        <v>0</v>
      </c>
      <c r="Q45" s="33">
        <f t="shared" si="14"/>
        <v>0</v>
      </c>
      <c r="R45" s="33">
        <f>SUM(R42:R44)</f>
        <v>0</v>
      </c>
      <c r="S45" s="33">
        <f>SUM(S42:S44)</f>
        <v>0</v>
      </c>
      <c r="T45" s="33">
        <f>SUM(T42:T44)</f>
        <v>0</v>
      </c>
      <c r="U45" s="34">
        <f>SUM(U42:U44)</f>
        <v>0</v>
      </c>
      <c r="V45" s="337" t="e">
        <f>E45+F45+G45+#REF!+#REF!+I45+J45+K45+L45</f>
        <v>#REF!</v>
      </c>
    </row>
    <row r="46" spans="1:22" s="310" customFormat="1" ht="12.75" thickBot="1">
      <c r="A46" s="339" t="s">
        <v>253</v>
      </c>
      <c r="B46" s="340">
        <f>B40+B41+B45</f>
        <v>0</v>
      </c>
      <c r="C46" s="340">
        <f aca="true" t="shared" si="15" ref="C46:Q46">C40+C41+C45</f>
        <v>277201</v>
      </c>
      <c r="D46" s="144">
        <f t="shared" si="12"/>
        <v>277201</v>
      </c>
      <c r="E46" s="300">
        <f t="shared" si="15"/>
        <v>0</v>
      </c>
      <c r="F46" s="146">
        <f t="shared" si="15"/>
        <v>0</v>
      </c>
      <c r="G46" s="146">
        <f t="shared" si="15"/>
        <v>0</v>
      </c>
      <c r="H46" s="146">
        <f t="shared" si="13"/>
        <v>277201</v>
      </c>
      <c r="I46" s="146">
        <f t="shared" si="15"/>
        <v>277201</v>
      </c>
      <c r="J46" s="146">
        <f t="shared" si="15"/>
        <v>0</v>
      </c>
      <c r="K46" s="146">
        <f t="shared" si="15"/>
        <v>0</v>
      </c>
      <c r="L46" s="146">
        <f t="shared" si="15"/>
        <v>0</v>
      </c>
      <c r="M46" s="146">
        <f t="shared" si="15"/>
        <v>0</v>
      </c>
      <c r="N46" s="146">
        <f t="shared" si="15"/>
        <v>0</v>
      </c>
      <c r="O46" s="146">
        <f t="shared" si="15"/>
        <v>0</v>
      </c>
      <c r="P46" s="146">
        <f t="shared" si="15"/>
        <v>0</v>
      </c>
      <c r="Q46" s="146">
        <f t="shared" si="15"/>
        <v>0</v>
      </c>
      <c r="R46" s="146">
        <f>R40+R41+R45</f>
        <v>0</v>
      </c>
      <c r="S46" s="146">
        <f>S40+S41+S45</f>
        <v>0</v>
      </c>
      <c r="T46" s="146">
        <f>T40+T41+T45</f>
        <v>0</v>
      </c>
      <c r="U46" s="301">
        <f>U40+U41+U45</f>
        <v>0</v>
      </c>
      <c r="V46" s="309"/>
    </row>
    <row r="47" spans="1:22" ht="12">
      <c r="A47" s="285" t="s">
        <v>314</v>
      </c>
      <c r="B47" s="11"/>
      <c r="C47" s="11">
        <v>0</v>
      </c>
      <c r="D47" s="37">
        <f t="shared" si="12"/>
        <v>0</v>
      </c>
      <c r="E47" s="312">
        <v>0</v>
      </c>
      <c r="F47" s="110"/>
      <c r="G47" s="111"/>
      <c r="H47" s="110">
        <f t="shared" si="13"/>
        <v>0</v>
      </c>
      <c r="I47" s="312"/>
      <c r="J47" s="110"/>
      <c r="K47" s="110"/>
      <c r="L47" s="110"/>
      <c r="M47" s="313"/>
      <c r="N47" s="313"/>
      <c r="O47" s="313"/>
      <c r="P47" s="313"/>
      <c r="Q47" s="313"/>
      <c r="R47" s="314"/>
      <c r="S47" s="314"/>
      <c r="T47" s="314"/>
      <c r="U47" s="315"/>
      <c r="V47" s="289"/>
    </row>
    <row r="48" spans="1:22" ht="12">
      <c r="A48" s="334" t="s">
        <v>123</v>
      </c>
      <c r="B48" s="35"/>
      <c r="C48" s="35">
        <v>70</v>
      </c>
      <c r="D48" s="17">
        <f t="shared" si="12"/>
        <v>70</v>
      </c>
      <c r="E48" s="312"/>
      <c r="F48" s="110"/>
      <c r="G48" s="111"/>
      <c r="H48" s="20">
        <f t="shared" si="13"/>
        <v>70</v>
      </c>
      <c r="I48" s="312">
        <v>70</v>
      </c>
      <c r="J48" s="110"/>
      <c r="K48" s="110"/>
      <c r="L48" s="110"/>
      <c r="M48" s="317"/>
      <c r="N48" s="317"/>
      <c r="O48" s="317"/>
      <c r="P48" s="317"/>
      <c r="Q48" s="317"/>
      <c r="R48" s="318"/>
      <c r="S48" s="318"/>
      <c r="T48" s="318"/>
      <c r="U48" s="319"/>
      <c r="V48" s="289"/>
    </row>
    <row r="49" spans="1:22" ht="12.75" thickBot="1">
      <c r="A49" s="222" t="s">
        <v>315</v>
      </c>
      <c r="B49" s="39"/>
      <c r="C49" s="39">
        <v>800</v>
      </c>
      <c r="D49" s="17">
        <f>SUM(E49:H49)</f>
        <v>800</v>
      </c>
      <c r="E49" s="312"/>
      <c r="F49" s="110"/>
      <c r="G49" s="111"/>
      <c r="H49" s="20">
        <f>SUM(I49:U49)</f>
        <v>800</v>
      </c>
      <c r="I49" s="312">
        <v>800</v>
      </c>
      <c r="J49" s="110"/>
      <c r="K49" s="110"/>
      <c r="L49" s="110"/>
      <c r="M49" s="317"/>
      <c r="N49" s="317"/>
      <c r="O49" s="317"/>
      <c r="P49" s="317"/>
      <c r="Q49" s="317"/>
      <c r="R49" s="318"/>
      <c r="S49" s="318"/>
      <c r="T49" s="318"/>
      <c r="U49" s="319"/>
      <c r="V49" s="289"/>
    </row>
    <row r="50" spans="1:22" s="28" customFormat="1" ht="12.75" thickBot="1">
      <c r="A50" s="224" t="s">
        <v>254</v>
      </c>
      <c r="B50" s="31">
        <f>SUM(B47:B49)</f>
        <v>0</v>
      </c>
      <c r="C50" s="31">
        <f>SUM(C47:C49)</f>
        <v>870</v>
      </c>
      <c r="D50" s="31">
        <f aca="true" t="shared" si="16" ref="D50:L50">SUM(D47:D49)</f>
        <v>870</v>
      </c>
      <c r="E50" s="32">
        <f t="shared" si="16"/>
        <v>0</v>
      </c>
      <c r="F50" s="33">
        <f t="shared" si="16"/>
        <v>0</v>
      </c>
      <c r="G50" s="33">
        <f t="shared" si="16"/>
        <v>0</v>
      </c>
      <c r="H50" s="33">
        <f t="shared" si="16"/>
        <v>870</v>
      </c>
      <c r="I50" s="33">
        <f t="shared" si="16"/>
        <v>870</v>
      </c>
      <c r="J50" s="33">
        <f t="shared" si="16"/>
        <v>0</v>
      </c>
      <c r="K50" s="33">
        <f t="shared" si="16"/>
        <v>0</v>
      </c>
      <c r="L50" s="33">
        <f t="shared" si="16"/>
        <v>0</v>
      </c>
      <c r="M50" s="33">
        <f aca="true" t="shared" si="17" ref="M50:U50">SUM(M47:M49)</f>
        <v>0</v>
      </c>
      <c r="N50" s="33">
        <f t="shared" si="17"/>
        <v>0</v>
      </c>
      <c r="O50" s="33">
        <f t="shared" si="17"/>
        <v>0</v>
      </c>
      <c r="P50" s="33">
        <f t="shared" si="17"/>
        <v>0</v>
      </c>
      <c r="Q50" s="33">
        <f t="shared" si="17"/>
        <v>0</v>
      </c>
      <c r="R50" s="33">
        <f t="shared" si="17"/>
        <v>0</v>
      </c>
      <c r="S50" s="33">
        <f t="shared" si="17"/>
        <v>0</v>
      </c>
      <c r="T50" s="33">
        <f t="shared" si="17"/>
        <v>0</v>
      </c>
      <c r="U50" s="34">
        <f t="shared" si="17"/>
        <v>0</v>
      </c>
      <c r="V50" s="337" t="e">
        <f>E50+F50+G50+#REF!+#REF!+I50+J50+K50+L50</f>
        <v>#REF!</v>
      </c>
    </row>
    <row r="51" spans="1:22" s="28" customFormat="1" ht="12.75" thickBot="1">
      <c r="A51" s="341" t="s">
        <v>342</v>
      </c>
      <c r="B51" s="58"/>
      <c r="C51" s="58">
        <v>550</v>
      </c>
      <c r="D51" s="31">
        <f>SUM(E51:H51)</f>
        <v>550</v>
      </c>
      <c r="E51" s="342"/>
      <c r="F51" s="343"/>
      <c r="G51" s="343"/>
      <c r="H51" s="343">
        <f>SUM(I51:U51)</f>
        <v>550</v>
      </c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4">
        <v>550</v>
      </c>
      <c r="U51" s="345"/>
      <c r="V51" s="337"/>
    </row>
    <row r="52" spans="1:22" ht="12">
      <c r="A52" s="285" t="s">
        <v>330</v>
      </c>
      <c r="B52" s="11"/>
      <c r="C52" s="11">
        <v>2500</v>
      </c>
      <c r="D52" s="37">
        <f>SUM(E52:H52)</f>
        <v>2500</v>
      </c>
      <c r="E52" s="312"/>
      <c r="F52" s="110"/>
      <c r="G52" s="111"/>
      <c r="H52" s="110">
        <f>SUM(I52:U52)</f>
        <v>2500</v>
      </c>
      <c r="I52" s="312"/>
      <c r="J52" s="110">
        <v>2500</v>
      </c>
      <c r="K52" s="110"/>
      <c r="L52" s="110"/>
      <c r="M52" s="313"/>
      <c r="N52" s="313"/>
      <c r="O52" s="313"/>
      <c r="P52" s="313"/>
      <c r="Q52" s="313"/>
      <c r="R52" s="314"/>
      <c r="S52" s="314"/>
      <c r="T52" s="314"/>
      <c r="U52" s="315"/>
      <c r="V52" s="289"/>
    </row>
    <row r="53" spans="1:22" ht="12">
      <c r="A53" s="137" t="s">
        <v>331</v>
      </c>
      <c r="B53" s="17"/>
      <c r="C53" s="17">
        <v>12770</v>
      </c>
      <c r="D53" s="37">
        <f>SUM(E53:H53)</f>
        <v>12770</v>
      </c>
      <c r="E53" s="290">
        <v>5570</v>
      </c>
      <c r="F53" s="20"/>
      <c r="G53" s="22"/>
      <c r="H53" s="110">
        <f>SUM(I53:U53)</f>
        <v>7200</v>
      </c>
      <c r="I53" s="290"/>
      <c r="J53" s="20">
        <v>7000</v>
      </c>
      <c r="K53" s="20"/>
      <c r="L53" s="20"/>
      <c r="M53" s="317"/>
      <c r="N53" s="317">
        <v>200</v>
      </c>
      <c r="O53" s="317"/>
      <c r="P53" s="317"/>
      <c r="Q53" s="317"/>
      <c r="R53" s="318"/>
      <c r="S53" s="318"/>
      <c r="T53" s="318"/>
      <c r="U53" s="319"/>
      <c r="V53" s="289"/>
    </row>
    <row r="54" spans="1:22" ht="12">
      <c r="A54" s="222" t="s">
        <v>332</v>
      </c>
      <c r="B54" s="39"/>
      <c r="C54" s="39">
        <v>36322</v>
      </c>
      <c r="D54" s="37">
        <f>SUM(E54:H54)</f>
        <v>2322</v>
      </c>
      <c r="E54" s="320"/>
      <c r="F54" s="124"/>
      <c r="G54" s="125"/>
      <c r="H54" s="110">
        <f>SUM(I54:U54)</f>
        <v>2322</v>
      </c>
      <c r="I54" s="320"/>
      <c r="J54" s="124">
        <v>472</v>
      </c>
      <c r="K54" s="124"/>
      <c r="L54" s="124"/>
      <c r="M54" s="317"/>
      <c r="N54" s="317"/>
      <c r="O54" s="317"/>
      <c r="P54" s="317">
        <v>350</v>
      </c>
      <c r="Q54" s="317">
        <v>1500</v>
      </c>
      <c r="R54" s="318"/>
      <c r="S54" s="318"/>
      <c r="T54" s="318"/>
      <c r="U54" s="319"/>
      <c r="V54" s="289"/>
    </row>
    <row r="55" spans="1:22" ht="12.75" thickBot="1">
      <c r="A55" s="222" t="s">
        <v>333</v>
      </c>
      <c r="B55" s="39"/>
      <c r="C55" s="39">
        <v>12424</v>
      </c>
      <c r="D55" s="37">
        <f>SUM(E55:H55)</f>
        <v>12424</v>
      </c>
      <c r="E55" s="295"/>
      <c r="F55" s="296">
        <v>6100</v>
      </c>
      <c r="G55" s="297">
        <v>60</v>
      </c>
      <c r="H55" s="110">
        <f>SUM(I55:U55)</f>
        <v>6264</v>
      </c>
      <c r="I55" s="295"/>
      <c r="J55" s="296"/>
      <c r="K55" s="296">
        <v>5200</v>
      </c>
      <c r="L55" s="296"/>
      <c r="M55" s="317">
        <v>1064</v>
      </c>
      <c r="N55" s="317"/>
      <c r="O55" s="317"/>
      <c r="P55" s="317"/>
      <c r="Q55" s="317"/>
      <c r="R55" s="318"/>
      <c r="S55" s="318"/>
      <c r="T55" s="318"/>
      <c r="U55" s="319"/>
      <c r="V55" s="289"/>
    </row>
    <row r="56" spans="1:22" s="28" customFormat="1" ht="12.75" thickBot="1">
      <c r="A56" s="224" t="s">
        <v>334</v>
      </c>
      <c r="B56" s="31">
        <f>SUM(B52:B55)</f>
        <v>0</v>
      </c>
      <c r="C56" s="31">
        <f>SUM(C52:C55)</f>
        <v>64016</v>
      </c>
      <c r="D56" s="31">
        <f aca="true" t="shared" si="18" ref="D56:L56">SUM(D52:D55)</f>
        <v>30016</v>
      </c>
      <c r="E56" s="346">
        <f t="shared" si="18"/>
        <v>5570</v>
      </c>
      <c r="F56" s="33">
        <f t="shared" si="18"/>
        <v>6100</v>
      </c>
      <c r="G56" s="332">
        <f t="shared" si="18"/>
        <v>60</v>
      </c>
      <c r="H56" s="33">
        <f t="shared" si="18"/>
        <v>18286</v>
      </c>
      <c r="I56" s="346">
        <f t="shared" si="18"/>
        <v>0</v>
      </c>
      <c r="J56" s="33">
        <f t="shared" si="18"/>
        <v>9972</v>
      </c>
      <c r="K56" s="33">
        <f t="shared" si="18"/>
        <v>5200</v>
      </c>
      <c r="L56" s="33">
        <f t="shared" si="18"/>
        <v>0</v>
      </c>
      <c r="M56" s="33">
        <f aca="true" t="shared" si="19" ref="M56:U56">SUM(M52:M55)</f>
        <v>1064</v>
      </c>
      <c r="N56" s="33">
        <f t="shared" si="19"/>
        <v>200</v>
      </c>
      <c r="O56" s="33">
        <f t="shared" si="19"/>
        <v>0</v>
      </c>
      <c r="P56" s="33">
        <f t="shared" si="19"/>
        <v>350</v>
      </c>
      <c r="Q56" s="33">
        <f t="shared" si="19"/>
        <v>1500</v>
      </c>
      <c r="R56" s="33">
        <f>SUM(R52:R55)</f>
        <v>0</v>
      </c>
      <c r="S56" s="33">
        <f>SUM(S52:S55)</f>
        <v>0</v>
      </c>
      <c r="T56" s="33">
        <f>SUM(T52:T55)</f>
        <v>0</v>
      </c>
      <c r="U56" s="333">
        <f t="shared" si="19"/>
        <v>0</v>
      </c>
      <c r="V56" s="337" t="e">
        <f>E56+F56+G56+#REF!+#REF!+I56+J56+K56+L56</f>
        <v>#REF!</v>
      </c>
    </row>
    <row r="57" spans="1:22" ht="12">
      <c r="A57" s="311" t="s">
        <v>335</v>
      </c>
      <c r="B57" s="37"/>
      <c r="C57" s="37">
        <v>7265</v>
      </c>
      <c r="D57" s="17">
        <f>SUM(E57:H57)</f>
        <v>7265</v>
      </c>
      <c r="E57" s="312">
        <v>3037</v>
      </c>
      <c r="F57" s="110"/>
      <c r="G57" s="111"/>
      <c r="H57" s="20">
        <f>SUM(I57:U57)</f>
        <v>4228</v>
      </c>
      <c r="I57" s="312">
        <v>3928</v>
      </c>
      <c r="J57" s="110">
        <v>300</v>
      </c>
      <c r="K57" s="110"/>
      <c r="L57" s="110"/>
      <c r="M57" s="317"/>
      <c r="N57" s="317"/>
      <c r="O57" s="317"/>
      <c r="P57" s="317"/>
      <c r="Q57" s="317"/>
      <c r="R57" s="318"/>
      <c r="S57" s="318"/>
      <c r="T57" s="318"/>
      <c r="U57" s="319"/>
      <c r="V57" s="289" t="e">
        <f>E57+F57+G57+#REF!+#REF!+I57+J57+K57+L57</f>
        <v>#REF!</v>
      </c>
    </row>
    <row r="58" spans="1:22" ht="12.75" thickBot="1">
      <c r="A58" s="311" t="s">
        <v>336</v>
      </c>
      <c r="B58" s="35"/>
      <c r="C58" s="35">
        <v>9150</v>
      </c>
      <c r="D58" s="17">
        <f>SUM(E58:H58)</f>
        <v>9150</v>
      </c>
      <c r="E58" s="312"/>
      <c r="F58" s="110">
        <v>3500</v>
      </c>
      <c r="G58" s="111"/>
      <c r="H58" s="20">
        <f>SUM(I58:U58)</f>
        <v>5650</v>
      </c>
      <c r="I58" s="312"/>
      <c r="J58" s="110">
        <v>2900</v>
      </c>
      <c r="K58" s="110"/>
      <c r="L58" s="110"/>
      <c r="M58" s="317"/>
      <c r="N58" s="317"/>
      <c r="O58" s="317">
        <v>100</v>
      </c>
      <c r="P58" s="317"/>
      <c r="Q58" s="317"/>
      <c r="R58" s="318"/>
      <c r="S58" s="318"/>
      <c r="T58" s="318">
        <v>2650</v>
      </c>
      <c r="U58" s="319"/>
      <c r="V58" s="289" t="e">
        <f>E58+F58+G58+#REF!+#REF!+I58+J58+K58+L58</f>
        <v>#REF!</v>
      </c>
    </row>
    <row r="59" spans="1:22" ht="12.75" thickBot="1">
      <c r="A59" s="224" t="s">
        <v>337</v>
      </c>
      <c r="B59" s="31">
        <f>SUM(B57:B58)</f>
        <v>0</v>
      </c>
      <c r="C59" s="31">
        <f>SUM(C57:C58)</f>
        <v>16415</v>
      </c>
      <c r="D59" s="31">
        <f aca="true" t="shared" si="20" ref="D59:L59">SUM(D57:D58)</f>
        <v>16415</v>
      </c>
      <c r="E59" s="32">
        <f t="shared" si="20"/>
        <v>3037</v>
      </c>
      <c r="F59" s="33">
        <f t="shared" si="20"/>
        <v>3500</v>
      </c>
      <c r="G59" s="33">
        <f t="shared" si="20"/>
        <v>0</v>
      </c>
      <c r="H59" s="33">
        <f t="shared" si="20"/>
        <v>9878</v>
      </c>
      <c r="I59" s="33">
        <f t="shared" si="20"/>
        <v>3928</v>
      </c>
      <c r="J59" s="33">
        <f t="shared" si="20"/>
        <v>3200</v>
      </c>
      <c r="K59" s="33">
        <f t="shared" si="20"/>
        <v>0</v>
      </c>
      <c r="L59" s="33">
        <f t="shared" si="20"/>
        <v>0</v>
      </c>
      <c r="M59" s="33">
        <f aca="true" t="shared" si="21" ref="M59:U59">SUM(M57:M58)</f>
        <v>0</v>
      </c>
      <c r="N59" s="33">
        <f t="shared" si="21"/>
        <v>0</v>
      </c>
      <c r="O59" s="33">
        <f t="shared" si="21"/>
        <v>100</v>
      </c>
      <c r="P59" s="33">
        <f t="shared" si="21"/>
        <v>0</v>
      </c>
      <c r="Q59" s="33">
        <f t="shared" si="21"/>
        <v>0</v>
      </c>
      <c r="R59" s="33">
        <f t="shared" si="21"/>
        <v>0</v>
      </c>
      <c r="S59" s="33">
        <f t="shared" si="21"/>
        <v>0</v>
      </c>
      <c r="T59" s="33">
        <f t="shared" si="21"/>
        <v>2650</v>
      </c>
      <c r="U59" s="34">
        <f t="shared" si="21"/>
        <v>0</v>
      </c>
      <c r="V59" s="289" t="e">
        <f>E59+F59+G59+#REF!+#REF!+I59+J59+K59+L59</f>
        <v>#REF!</v>
      </c>
    </row>
    <row r="60" spans="1:22" ht="12.75" thickBot="1">
      <c r="A60" s="341" t="s">
        <v>343</v>
      </c>
      <c r="B60" s="58"/>
      <c r="C60" s="58">
        <v>0</v>
      </c>
      <c r="D60" s="31">
        <f>SUM(E60:H60)</f>
        <v>34000</v>
      </c>
      <c r="E60" s="342"/>
      <c r="F60" s="343"/>
      <c r="G60" s="343"/>
      <c r="H60" s="343">
        <f>SUM(I60:U60)</f>
        <v>34000</v>
      </c>
      <c r="I60" s="343"/>
      <c r="J60" s="343">
        <v>34000</v>
      </c>
      <c r="K60" s="343"/>
      <c r="L60" s="343"/>
      <c r="M60" s="343"/>
      <c r="N60" s="343"/>
      <c r="O60" s="343"/>
      <c r="P60" s="343"/>
      <c r="Q60" s="343"/>
      <c r="R60" s="343"/>
      <c r="S60" s="343"/>
      <c r="T60" s="344"/>
      <c r="U60" s="345"/>
      <c r="V60" s="289"/>
    </row>
    <row r="61" spans="1:22" ht="12">
      <c r="A61" s="285" t="s">
        <v>338</v>
      </c>
      <c r="B61" s="11"/>
      <c r="C61" s="11">
        <v>0</v>
      </c>
      <c r="D61" s="37">
        <f>SUM(E61:H61)</f>
        <v>0</v>
      </c>
      <c r="E61" s="13"/>
      <c r="F61" s="14"/>
      <c r="G61" s="14"/>
      <c r="H61" s="14">
        <f>SUM(I61:U61)</f>
        <v>0</v>
      </c>
      <c r="I61" s="14"/>
      <c r="J61" s="14"/>
      <c r="K61" s="14"/>
      <c r="L61" s="14"/>
      <c r="M61" s="347"/>
      <c r="N61" s="347"/>
      <c r="O61" s="347"/>
      <c r="P61" s="347"/>
      <c r="Q61" s="347"/>
      <c r="R61" s="347"/>
      <c r="S61" s="347"/>
      <c r="T61" s="348"/>
      <c r="U61" s="349"/>
      <c r="V61" s="289"/>
    </row>
    <row r="62" spans="1:22" ht="12">
      <c r="A62" s="334" t="s">
        <v>339</v>
      </c>
      <c r="B62" s="35"/>
      <c r="C62" s="35">
        <v>13176</v>
      </c>
      <c r="D62" s="17">
        <f>SUM(E62:H62)</f>
        <v>13176</v>
      </c>
      <c r="E62" s="350"/>
      <c r="F62" s="110"/>
      <c r="G62" s="110"/>
      <c r="H62" s="20">
        <f>SUM(I62:U62)</f>
        <v>13176</v>
      </c>
      <c r="I62" s="110"/>
      <c r="J62" s="110"/>
      <c r="K62" s="110">
        <v>7800</v>
      </c>
      <c r="L62" s="110"/>
      <c r="M62" s="317">
        <v>5376</v>
      </c>
      <c r="N62" s="317"/>
      <c r="O62" s="317"/>
      <c r="P62" s="317"/>
      <c r="Q62" s="317"/>
      <c r="R62" s="317"/>
      <c r="S62" s="317"/>
      <c r="T62" s="318"/>
      <c r="U62" s="319"/>
      <c r="V62" s="289"/>
    </row>
    <row r="63" spans="1:22" ht="12.75" thickBot="1">
      <c r="A63" s="293" t="s">
        <v>340</v>
      </c>
      <c r="B63" s="294"/>
      <c r="C63" s="294">
        <v>0</v>
      </c>
      <c r="D63" s="17">
        <f>SUM(E63:H63)</f>
        <v>0</v>
      </c>
      <c r="E63" s="351"/>
      <c r="F63" s="352"/>
      <c r="G63" s="352"/>
      <c r="H63" s="296">
        <f>SUM(I63:U63)</f>
        <v>0</v>
      </c>
      <c r="I63" s="352"/>
      <c r="J63" s="352"/>
      <c r="K63" s="352"/>
      <c r="L63" s="352"/>
      <c r="M63" s="353"/>
      <c r="N63" s="353"/>
      <c r="O63" s="353"/>
      <c r="P63" s="353"/>
      <c r="Q63" s="353"/>
      <c r="R63" s="353"/>
      <c r="S63" s="353"/>
      <c r="T63" s="354"/>
      <c r="U63" s="355"/>
      <c r="V63" s="289"/>
    </row>
    <row r="64" spans="1:22" ht="12.75" thickBot="1">
      <c r="A64" s="224" t="s">
        <v>341</v>
      </c>
      <c r="B64" s="31">
        <f>SUM(B61:B63)</f>
        <v>0</v>
      </c>
      <c r="C64" s="31">
        <f>SUM(C61:C63)</f>
        <v>13176</v>
      </c>
      <c r="D64" s="31">
        <f aca="true" t="shared" si="22" ref="D64:L64">SUM(D61:D63)</f>
        <v>13176</v>
      </c>
      <c r="E64" s="32">
        <f t="shared" si="22"/>
        <v>0</v>
      </c>
      <c r="F64" s="33">
        <f t="shared" si="22"/>
        <v>0</v>
      </c>
      <c r="G64" s="33">
        <f t="shared" si="22"/>
        <v>0</v>
      </c>
      <c r="H64" s="33">
        <f t="shared" si="22"/>
        <v>13176</v>
      </c>
      <c r="I64" s="33">
        <f t="shared" si="22"/>
        <v>0</v>
      </c>
      <c r="J64" s="33">
        <f t="shared" si="22"/>
        <v>0</v>
      </c>
      <c r="K64" s="33">
        <f t="shared" si="22"/>
        <v>7800</v>
      </c>
      <c r="L64" s="33">
        <f t="shared" si="22"/>
        <v>0</v>
      </c>
      <c r="M64" s="33">
        <f aca="true" t="shared" si="23" ref="M64:U64">SUM(M61:M63)</f>
        <v>5376</v>
      </c>
      <c r="N64" s="33">
        <f t="shared" si="23"/>
        <v>0</v>
      </c>
      <c r="O64" s="33">
        <f t="shared" si="23"/>
        <v>0</v>
      </c>
      <c r="P64" s="33">
        <f t="shared" si="23"/>
        <v>0</v>
      </c>
      <c r="Q64" s="33">
        <f t="shared" si="23"/>
        <v>0</v>
      </c>
      <c r="R64" s="33">
        <f t="shared" si="23"/>
        <v>0</v>
      </c>
      <c r="S64" s="33">
        <f t="shared" si="23"/>
        <v>0</v>
      </c>
      <c r="T64" s="33">
        <f t="shared" si="23"/>
        <v>0</v>
      </c>
      <c r="U64" s="34">
        <f t="shared" si="23"/>
        <v>0</v>
      </c>
      <c r="V64" s="289" t="e">
        <f>E64+F64+G64+#REF!+#REF!+I64+J64+K64+L64</f>
        <v>#REF!</v>
      </c>
    </row>
    <row r="65" spans="1:22" s="28" customFormat="1" ht="12.75" thickBot="1">
      <c r="A65" s="224" t="s">
        <v>344</v>
      </c>
      <c r="B65" s="31"/>
      <c r="C65" s="31">
        <v>20421</v>
      </c>
      <c r="D65" s="31">
        <f>SUM(E65:H65)</f>
        <v>20421</v>
      </c>
      <c r="E65" s="32">
        <v>820</v>
      </c>
      <c r="F65" s="33">
        <v>2052</v>
      </c>
      <c r="G65" s="33"/>
      <c r="H65" s="33">
        <f>SUM(I65:U65)</f>
        <v>17549</v>
      </c>
      <c r="I65" s="33">
        <v>1061</v>
      </c>
      <c r="J65" s="33">
        <v>9388</v>
      </c>
      <c r="K65" s="33">
        <v>3888</v>
      </c>
      <c r="L65" s="33"/>
      <c r="M65" s="33">
        <v>1739</v>
      </c>
      <c r="N65" s="33">
        <v>54</v>
      </c>
      <c r="O65" s="33">
        <v>27</v>
      </c>
      <c r="P65" s="33">
        <v>122</v>
      </c>
      <c r="Q65" s="33">
        <v>405</v>
      </c>
      <c r="R65" s="33"/>
      <c r="S65" s="33"/>
      <c r="T65" s="332">
        <v>865</v>
      </c>
      <c r="U65" s="34"/>
      <c r="V65" s="337"/>
    </row>
    <row r="66" spans="1:22" s="28" customFormat="1" ht="12.75" thickBot="1">
      <c r="A66" s="356" t="s">
        <v>345</v>
      </c>
      <c r="B66" s="41"/>
      <c r="C66" s="41">
        <v>16200</v>
      </c>
      <c r="D66" s="31">
        <f>SUM(E66:H66)</f>
        <v>16200</v>
      </c>
      <c r="E66" s="32"/>
      <c r="F66" s="33"/>
      <c r="G66" s="33"/>
      <c r="H66" s="33">
        <f>SUM(I66:U66)</f>
        <v>16200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2"/>
      <c r="U66" s="34">
        <v>16200</v>
      </c>
      <c r="V66" s="337"/>
    </row>
    <row r="67" spans="1:22" ht="12.75" thickBot="1">
      <c r="A67" s="224" t="s">
        <v>61</v>
      </c>
      <c r="B67" s="31"/>
      <c r="C67" s="31">
        <v>2500</v>
      </c>
      <c r="D67" s="31">
        <f>SUM(E67:H67)</f>
        <v>2500</v>
      </c>
      <c r="E67" s="32"/>
      <c r="F67" s="33"/>
      <c r="G67" s="33"/>
      <c r="H67" s="33">
        <f>SUM(I67:U67)</f>
        <v>2500</v>
      </c>
      <c r="I67" s="33">
        <v>2500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2"/>
      <c r="U67" s="34"/>
      <c r="V67" s="289" t="e">
        <f>E67+F67+G67+#REF!+#REF!+I67+J67+K67+L67</f>
        <v>#REF!</v>
      </c>
    </row>
    <row r="68" spans="1:22" s="28" customFormat="1" ht="12.75" thickBot="1">
      <c r="A68" s="224" t="s">
        <v>346</v>
      </c>
      <c r="B68" s="31"/>
      <c r="C68" s="31">
        <v>20</v>
      </c>
      <c r="D68" s="31">
        <f>SUM(E68:H68)</f>
        <v>20</v>
      </c>
      <c r="E68" s="32"/>
      <c r="F68" s="33">
        <v>20</v>
      </c>
      <c r="G68" s="33"/>
      <c r="H68" s="33">
        <f>SUM(I68:U68)</f>
        <v>0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2"/>
      <c r="U68" s="34"/>
      <c r="V68" s="337"/>
    </row>
    <row r="69" spans="1:22" ht="12">
      <c r="A69" s="311" t="s">
        <v>347</v>
      </c>
      <c r="B69" s="37"/>
      <c r="C69" s="37"/>
      <c r="D69" s="37"/>
      <c r="E69" s="312"/>
      <c r="F69" s="110"/>
      <c r="G69" s="111"/>
      <c r="H69" s="110"/>
      <c r="I69" s="312"/>
      <c r="J69" s="110"/>
      <c r="K69" s="110"/>
      <c r="L69" s="110"/>
      <c r="M69" s="110"/>
      <c r="N69" s="110"/>
      <c r="O69" s="110"/>
      <c r="P69" s="110"/>
      <c r="Q69" s="110"/>
      <c r="R69" s="111"/>
      <c r="S69" s="111"/>
      <c r="T69" s="111"/>
      <c r="U69" s="357"/>
      <c r="V69" s="289"/>
    </row>
    <row r="70" spans="1:22" ht="12">
      <c r="A70" s="137" t="s">
        <v>348</v>
      </c>
      <c r="B70" s="17"/>
      <c r="C70" s="17"/>
      <c r="D70" s="17"/>
      <c r="E70" s="290"/>
      <c r="F70" s="20"/>
      <c r="G70" s="22"/>
      <c r="H70" s="20"/>
      <c r="I70" s="290"/>
      <c r="J70" s="20"/>
      <c r="K70" s="20"/>
      <c r="L70" s="20"/>
      <c r="M70" s="20"/>
      <c r="N70" s="20"/>
      <c r="O70" s="20"/>
      <c r="P70" s="20"/>
      <c r="Q70" s="20"/>
      <c r="R70" s="22"/>
      <c r="S70" s="22"/>
      <c r="T70" s="22"/>
      <c r="U70" s="292"/>
      <c r="V70" s="289"/>
    </row>
    <row r="71" spans="1:22" ht="12">
      <c r="A71" s="137" t="s">
        <v>349</v>
      </c>
      <c r="B71" s="17"/>
      <c r="C71" s="17"/>
      <c r="D71" s="17"/>
      <c r="E71" s="290"/>
      <c r="F71" s="20"/>
      <c r="G71" s="22"/>
      <c r="H71" s="20"/>
      <c r="I71" s="290"/>
      <c r="J71" s="20"/>
      <c r="K71" s="20"/>
      <c r="L71" s="20"/>
      <c r="M71" s="20"/>
      <c r="N71" s="20"/>
      <c r="O71" s="20"/>
      <c r="P71" s="20"/>
      <c r="Q71" s="20"/>
      <c r="R71" s="22"/>
      <c r="S71" s="22"/>
      <c r="T71" s="22"/>
      <c r="U71" s="292"/>
      <c r="V71" s="289"/>
    </row>
    <row r="72" spans="1:22" ht="12.75" thickBot="1">
      <c r="A72" s="334" t="s">
        <v>350</v>
      </c>
      <c r="B72" s="338"/>
      <c r="C72" s="35">
        <v>0</v>
      </c>
      <c r="D72" s="37">
        <f>SUM(E72:H72)</f>
        <v>0</v>
      </c>
      <c r="E72" s="312"/>
      <c r="F72" s="110"/>
      <c r="G72" s="111"/>
      <c r="H72" s="110">
        <f>SUM(I72:U72)</f>
        <v>0</v>
      </c>
      <c r="I72" s="312"/>
      <c r="J72" s="110"/>
      <c r="K72" s="110"/>
      <c r="L72" s="110"/>
      <c r="M72" s="313"/>
      <c r="N72" s="313"/>
      <c r="O72" s="313"/>
      <c r="P72" s="313"/>
      <c r="Q72" s="313"/>
      <c r="R72" s="314"/>
      <c r="S72" s="314"/>
      <c r="T72" s="314"/>
      <c r="U72" s="315"/>
      <c r="V72" s="289"/>
    </row>
    <row r="73" spans="1:22" ht="12.75" thickBot="1">
      <c r="A73" s="224" t="s">
        <v>350</v>
      </c>
      <c r="B73" s="31">
        <f>SUM(B69:B72)</f>
        <v>0</v>
      </c>
      <c r="C73" s="31">
        <v>20</v>
      </c>
      <c r="D73" s="31">
        <f>SUM(D68:D72)</f>
        <v>20</v>
      </c>
      <c r="E73" s="32">
        <f>SUM(E69:E72)</f>
        <v>0</v>
      </c>
      <c r="F73" s="33">
        <f>SUM(F69:F72)</f>
        <v>0</v>
      </c>
      <c r="G73" s="33">
        <f>SUM(G69:G72)</f>
        <v>0</v>
      </c>
      <c r="H73" s="33">
        <f>SUM(H68:H72)</f>
        <v>0</v>
      </c>
      <c r="I73" s="33">
        <f>SUM(I69:I72)</f>
        <v>0</v>
      </c>
      <c r="J73" s="33">
        <f aca="true" t="shared" si="24" ref="J73:U73">SUM(J69:J72)</f>
        <v>0</v>
      </c>
      <c r="K73" s="33">
        <f t="shared" si="24"/>
        <v>0</v>
      </c>
      <c r="L73" s="33">
        <f t="shared" si="24"/>
        <v>0</v>
      </c>
      <c r="M73" s="33">
        <f t="shared" si="24"/>
        <v>0</v>
      </c>
      <c r="N73" s="33">
        <f t="shared" si="24"/>
        <v>0</v>
      </c>
      <c r="O73" s="33">
        <f t="shared" si="24"/>
        <v>0</v>
      </c>
      <c r="P73" s="33">
        <f t="shared" si="24"/>
        <v>0</v>
      </c>
      <c r="Q73" s="33">
        <f t="shared" si="24"/>
        <v>0</v>
      </c>
      <c r="R73" s="33">
        <f t="shared" si="24"/>
        <v>0</v>
      </c>
      <c r="S73" s="33">
        <f t="shared" si="24"/>
        <v>0</v>
      </c>
      <c r="T73" s="33">
        <f t="shared" si="24"/>
        <v>0</v>
      </c>
      <c r="U73" s="33">
        <f t="shared" si="24"/>
        <v>0</v>
      </c>
      <c r="V73" s="289" t="e">
        <f>E73+F73+G73+#REF!+#REF!+I73+J73+K73+L73</f>
        <v>#REF!</v>
      </c>
    </row>
    <row r="74" spans="1:22" s="310" customFormat="1" ht="12.75" thickBot="1">
      <c r="A74" s="143" t="s">
        <v>169</v>
      </c>
      <c r="B74" s="144">
        <f>B51+B56+B59+B60+B64+B65+B66+B67+B68+B73</f>
        <v>0</v>
      </c>
      <c r="C74" s="144">
        <f aca="true" t="shared" si="25" ref="C74:U74">C51+C56+C59+C60+C64+C65+C66+C67+C68+C73</f>
        <v>133318</v>
      </c>
      <c r="D74" s="144">
        <f t="shared" si="25"/>
        <v>133318</v>
      </c>
      <c r="E74" s="300">
        <f t="shared" si="25"/>
        <v>9427</v>
      </c>
      <c r="F74" s="146">
        <f t="shared" si="25"/>
        <v>11672</v>
      </c>
      <c r="G74" s="146">
        <f t="shared" si="25"/>
        <v>60</v>
      </c>
      <c r="H74" s="146">
        <f t="shared" si="25"/>
        <v>112139</v>
      </c>
      <c r="I74" s="146">
        <f t="shared" si="25"/>
        <v>7489</v>
      </c>
      <c r="J74" s="146">
        <f t="shared" si="25"/>
        <v>56560</v>
      </c>
      <c r="K74" s="146">
        <f t="shared" si="25"/>
        <v>16888</v>
      </c>
      <c r="L74" s="146">
        <f t="shared" si="25"/>
        <v>0</v>
      </c>
      <c r="M74" s="146">
        <f t="shared" si="25"/>
        <v>8179</v>
      </c>
      <c r="N74" s="146">
        <f t="shared" si="25"/>
        <v>254</v>
      </c>
      <c r="O74" s="146">
        <f t="shared" si="25"/>
        <v>127</v>
      </c>
      <c r="P74" s="146">
        <f t="shared" si="25"/>
        <v>472</v>
      </c>
      <c r="Q74" s="146">
        <f t="shared" si="25"/>
        <v>1905</v>
      </c>
      <c r="R74" s="146">
        <f>R51+R56+R59+R60+R64+R65+R66+R67+R68+R73</f>
        <v>0</v>
      </c>
      <c r="S74" s="146">
        <f>S51+S56+S59+S60+S64+S65+S66+S67+S68+S73</f>
        <v>0</v>
      </c>
      <c r="T74" s="146">
        <f>T51+T56+T59+T60+T64+T65+T66+T67+T68+T73</f>
        <v>4065</v>
      </c>
      <c r="U74" s="301">
        <f t="shared" si="25"/>
        <v>16200</v>
      </c>
      <c r="V74" s="309"/>
    </row>
    <row r="75" spans="1:22" s="28" customFormat="1" ht="12.75" thickBot="1">
      <c r="A75" s="224" t="s">
        <v>351</v>
      </c>
      <c r="B75" s="31"/>
      <c r="C75" s="31">
        <v>0</v>
      </c>
      <c r="D75" s="31">
        <f aca="true" t="shared" si="26" ref="D75:D81">SUM(E75:H75)</f>
        <v>0</v>
      </c>
      <c r="E75" s="32"/>
      <c r="F75" s="33"/>
      <c r="G75" s="33"/>
      <c r="H75" s="33">
        <f aca="true" t="shared" si="27" ref="H75:H81">SUM(I75:U75)</f>
        <v>0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2"/>
      <c r="U75" s="34"/>
      <c r="V75" s="337"/>
    </row>
    <row r="76" spans="1:22" ht="12">
      <c r="A76" s="311" t="s">
        <v>352</v>
      </c>
      <c r="B76" s="37"/>
      <c r="C76" s="37">
        <v>0</v>
      </c>
      <c r="D76" s="37">
        <f t="shared" si="26"/>
        <v>0</v>
      </c>
      <c r="E76" s="13"/>
      <c r="F76" s="14"/>
      <c r="G76" s="14"/>
      <c r="H76" s="14">
        <f t="shared" si="27"/>
        <v>0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5"/>
      <c r="U76" s="288"/>
      <c r="V76" s="289"/>
    </row>
    <row r="77" spans="1:22" ht="12.75" thickBot="1">
      <c r="A77" s="293" t="s">
        <v>135</v>
      </c>
      <c r="B77" s="294"/>
      <c r="C77" s="294">
        <v>23000</v>
      </c>
      <c r="D77" s="294">
        <f t="shared" si="26"/>
        <v>23000</v>
      </c>
      <c r="E77" s="358"/>
      <c r="F77" s="296"/>
      <c r="G77" s="296"/>
      <c r="H77" s="296">
        <f t="shared" si="27"/>
        <v>23000</v>
      </c>
      <c r="I77" s="296">
        <v>23000</v>
      </c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7"/>
      <c r="U77" s="299"/>
      <c r="V77" s="289"/>
    </row>
    <row r="78" spans="1:22" ht="12.75" thickBot="1">
      <c r="A78" s="224" t="s">
        <v>353</v>
      </c>
      <c r="B78" s="31">
        <f>SUM(B76:B77)</f>
        <v>0</v>
      </c>
      <c r="C78" s="31">
        <f aca="true" t="shared" si="28" ref="C78:U78">SUM(C76:C77)</f>
        <v>23000</v>
      </c>
      <c r="D78" s="31">
        <f t="shared" si="26"/>
        <v>23000</v>
      </c>
      <c r="E78" s="32">
        <f t="shared" si="28"/>
        <v>0</v>
      </c>
      <c r="F78" s="33">
        <f t="shared" si="28"/>
        <v>0</v>
      </c>
      <c r="G78" s="33">
        <f t="shared" si="28"/>
        <v>0</v>
      </c>
      <c r="H78" s="33">
        <f t="shared" si="27"/>
        <v>23000</v>
      </c>
      <c r="I78" s="33">
        <f t="shared" si="28"/>
        <v>23000</v>
      </c>
      <c r="J78" s="33">
        <f t="shared" si="28"/>
        <v>0</v>
      </c>
      <c r="K78" s="33">
        <f t="shared" si="28"/>
        <v>0</v>
      </c>
      <c r="L78" s="33">
        <f t="shared" si="28"/>
        <v>0</v>
      </c>
      <c r="M78" s="33">
        <f t="shared" si="28"/>
        <v>0</v>
      </c>
      <c r="N78" s="33">
        <f t="shared" si="28"/>
        <v>0</v>
      </c>
      <c r="O78" s="33">
        <f t="shared" si="28"/>
        <v>0</v>
      </c>
      <c r="P78" s="33">
        <f t="shared" si="28"/>
        <v>0</v>
      </c>
      <c r="Q78" s="33">
        <f t="shared" si="28"/>
        <v>0</v>
      </c>
      <c r="R78" s="33">
        <f>SUM(R76:R77)</f>
        <v>0</v>
      </c>
      <c r="S78" s="33">
        <f>SUM(S76:S77)</f>
        <v>0</v>
      </c>
      <c r="T78" s="33">
        <f>SUM(T76:T77)</f>
        <v>0</v>
      </c>
      <c r="U78" s="34">
        <f t="shared" si="28"/>
        <v>0</v>
      </c>
      <c r="V78" s="289"/>
    </row>
    <row r="79" spans="1:22" s="28" customFormat="1" ht="12.75" thickBot="1">
      <c r="A79" s="224" t="s">
        <v>354</v>
      </c>
      <c r="B79" s="31"/>
      <c r="C79" s="31">
        <v>0</v>
      </c>
      <c r="D79" s="31">
        <f t="shared" si="26"/>
        <v>0</v>
      </c>
      <c r="E79" s="32"/>
      <c r="F79" s="33"/>
      <c r="G79" s="33"/>
      <c r="H79" s="33">
        <f t="shared" si="27"/>
        <v>0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2"/>
      <c r="U79" s="34"/>
      <c r="V79" s="337"/>
    </row>
    <row r="80" spans="1:22" s="28" customFormat="1" ht="12.75" thickBot="1">
      <c r="A80" s="224" t="s">
        <v>355</v>
      </c>
      <c r="B80" s="31"/>
      <c r="C80" s="31">
        <v>0</v>
      </c>
      <c r="D80" s="31">
        <f t="shared" si="26"/>
        <v>0</v>
      </c>
      <c r="E80" s="32"/>
      <c r="F80" s="33"/>
      <c r="G80" s="33"/>
      <c r="H80" s="33">
        <f t="shared" si="27"/>
        <v>0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2"/>
      <c r="U80" s="34"/>
      <c r="V80" s="337"/>
    </row>
    <row r="81" spans="1:22" s="310" customFormat="1" ht="12.75" thickBot="1">
      <c r="A81" s="143" t="s">
        <v>260</v>
      </c>
      <c r="B81" s="144">
        <f>B75+B78+B79+B80</f>
        <v>0</v>
      </c>
      <c r="C81" s="144">
        <f aca="true" t="shared" si="29" ref="C81:U81">C75+C78+C79+C80</f>
        <v>23000</v>
      </c>
      <c r="D81" s="144">
        <f t="shared" si="26"/>
        <v>23000</v>
      </c>
      <c r="E81" s="300">
        <f t="shared" si="29"/>
        <v>0</v>
      </c>
      <c r="F81" s="146">
        <f t="shared" si="29"/>
        <v>0</v>
      </c>
      <c r="G81" s="146">
        <f t="shared" si="29"/>
        <v>0</v>
      </c>
      <c r="H81" s="146">
        <f t="shared" si="27"/>
        <v>23000</v>
      </c>
      <c r="I81" s="146">
        <f t="shared" si="29"/>
        <v>23000</v>
      </c>
      <c r="J81" s="146">
        <f t="shared" si="29"/>
        <v>0</v>
      </c>
      <c r="K81" s="146">
        <f t="shared" si="29"/>
        <v>0</v>
      </c>
      <c r="L81" s="146">
        <f t="shared" si="29"/>
        <v>0</v>
      </c>
      <c r="M81" s="146">
        <f t="shared" si="29"/>
        <v>0</v>
      </c>
      <c r="N81" s="146">
        <f t="shared" si="29"/>
        <v>0</v>
      </c>
      <c r="O81" s="146">
        <f t="shared" si="29"/>
        <v>0</v>
      </c>
      <c r="P81" s="146">
        <f t="shared" si="29"/>
        <v>0</v>
      </c>
      <c r="Q81" s="146">
        <f t="shared" si="29"/>
        <v>0</v>
      </c>
      <c r="R81" s="146">
        <f>R75+R78+R79+R80</f>
        <v>0</v>
      </c>
      <c r="S81" s="146">
        <f>S75+S78+S79+S80</f>
        <v>0</v>
      </c>
      <c r="T81" s="146">
        <f>T75+T78+T79+T80</f>
        <v>0</v>
      </c>
      <c r="U81" s="301">
        <f t="shared" si="29"/>
        <v>0</v>
      </c>
      <c r="V81" s="309" t="e">
        <f>E81+F81+G81+#REF!+#REF!+I81+J81+K81+L81</f>
        <v>#REF!</v>
      </c>
    </row>
    <row r="82" spans="1:22" s="28" customFormat="1" ht="12.75" thickBot="1">
      <c r="A82" s="341" t="s">
        <v>356</v>
      </c>
      <c r="B82" s="58"/>
      <c r="C82" s="58">
        <v>0</v>
      </c>
      <c r="D82" s="58">
        <f>SUM(E82:H82)</f>
        <v>0</v>
      </c>
      <c r="E82" s="359"/>
      <c r="F82" s="360"/>
      <c r="G82" s="360"/>
      <c r="H82" s="360">
        <f>SUM(I82:U82)</f>
        <v>0</v>
      </c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1"/>
      <c r="U82" s="362"/>
      <c r="V82" s="337"/>
    </row>
    <row r="83" spans="1:22" s="148" customFormat="1" ht="12">
      <c r="A83" s="285" t="s">
        <v>555</v>
      </c>
      <c r="B83" s="11"/>
      <c r="C83" s="11">
        <v>0</v>
      </c>
      <c r="D83" s="11">
        <f>SUM(E83:H83)</f>
        <v>1500</v>
      </c>
      <c r="E83" s="286"/>
      <c r="F83" s="14"/>
      <c r="G83" s="15"/>
      <c r="H83" s="14">
        <f>SUM(I83:U83)</f>
        <v>1500</v>
      </c>
      <c r="I83" s="286">
        <v>1500</v>
      </c>
      <c r="J83" s="14"/>
      <c r="K83" s="14"/>
      <c r="L83" s="14"/>
      <c r="M83" s="14"/>
      <c r="N83" s="14"/>
      <c r="O83" s="14"/>
      <c r="P83" s="14"/>
      <c r="Q83" s="14"/>
      <c r="R83" s="15"/>
      <c r="S83" s="15"/>
      <c r="T83" s="15"/>
      <c r="U83" s="288"/>
      <c r="V83" s="363"/>
    </row>
    <row r="84" spans="1:22" s="148" customFormat="1" ht="12.75" thickBot="1">
      <c r="A84" s="293"/>
      <c r="B84" s="294"/>
      <c r="C84" s="294">
        <v>0</v>
      </c>
      <c r="D84" s="294">
        <f>SUM(E84:H84)</f>
        <v>0</v>
      </c>
      <c r="E84" s="295"/>
      <c r="F84" s="296"/>
      <c r="G84" s="297"/>
      <c r="H84" s="296">
        <f>SUM(I84:U84)</f>
        <v>0</v>
      </c>
      <c r="I84" s="295"/>
      <c r="J84" s="296"/>
      <c r="K84" s="296"/>
      <c r="L84" s="296"/>
      <c r="M84" s="296"/>
      <c r="N84" s="296"/>
      <c r="O84" s="296"/>
      <c r="P84" s="296"/>
      <c r="Q84" s="296"/>
      <c r="R84" s="297"/>
      <c r="S84" s="297"/>
      <c r="T84" s="297"/>
      <c r="U84" s="299"/>
      <c r="V84" s="363"/>
    </row>
    <row r="85" spans="1:22" ht="12.75" thickBot="1">
      <c r="A85" s="364" t="s">
        <v>357</v>
      </c>
      <c r="B85" s="53">
        <f>SUM(B83:B84)</f>
        <v>0</v>
      </c>
      <c r="C85" s="53">
        <f aca="true" t="shared" si="30" ref="C85:U85">SUM(C83:C84)</f>
        <v>0</v>
      </c>
      <c r="D85" s="53">
        <f>SUM(E85:H85)</f>
        <v>1500</v>
      </c>
      <c r="E85" s="32">
        <f t="shared" si="30"/>
        <v>0</v>
      </c>
      <c r="F85" s="33">
        <f t="shared" si="30"/>
        <v>0</v>
      </c>
      <c r="G85" s="33">
        <f t="shared" si="30"/>
        <v>0</v>
      </c>
      <c r="H85" s="33">
        <f>SUM(I85:U85)</f>
        <v>1500</v>
      </c>
      <c r="I85" s="33">
        <f t="shared" si="30"/>
        <v>1500</v>
      </c>
      <c r="J85" s="33">
        <f t="shared" si="30"/>
        <v>0</v>
      </c>
      <c r="K85" s="33">
        <f t="shared" si="30"/>
        <v>0</v>
      </c>
      <c r="L85" s="33">
        <f t="shared" si="30"/>
        <v>0</v>
      </c>
      <c r="M85" s="33">
        <f t="shared" si="30"/>
        <v>0</v>
      </c>
      <c r="N85" s="33">
        <f t="shared" si="30"/>
        <v>0</v>
      </c>
      <c r="O85" s="33">
        <f t="shared" si="30"/>
        <v>0</v>
      </c>
      <c r="P85" s="33">
        <f t="shared" si="30"/>
        <v>0</v>
      </c>
      <c r="Q85" s="33">
        <f t="shared" si="30"/>
        <v>0</v>
      </c>
      <c r="R85" s="33">
        <f>SUM(R83:R84)</f>
        <v>0</v>
      </c>
      <c r="S85" s="33">
        <f>SUM(S83:S84)</f>
        <v>0</v>
      </c>
      <c r="T85" s="33">
        <f>SUM(T83:T84)</f>
        <v>0</v>
      </c>
      <c r="U85" s="34">
        <f t="shared" si="30"/>
        <v>0</v>
      </c>
      <c r="V85" s="289" t="e">
        <f>E85+F85+G85+#REF!+#REF!+I85+J85+K85+L85</f>
        <v>#REF!</v>
      </c>
    </row>
    <row r="86" spans="1:22" s="310" customFormat="1" ht="12.75" thickBot="1">
      <c r="A86" s="339" t="s">
        <v>261</v>
      </c>
      <c r="B86" s="340">
        <f>B82+B85</f>
        <v>0</v>
      </c>
      <c r="C86" s="340">
        <f aca="true" t="shared" si="31" ref="C86:U86">C82+C85</f>
        <v>0</v>
      </c>
      <c r="D86" s="340">
        <f>SUM(E86:H86)</f>
        <v>1500</v>
      </c>
      <c r="E86" s="365">
        <f t="shared" si="31"/>
        <v>0</v>
      </c>
      <c r="F86" s="366">
        <f t="shared" si="31"/>
        <v>0</v>
      </c>
      <c r="G86" s="366">
        <f t="shared" si="31"/>
        <v>0</v>
      </c>
      <c r="H86" s="366">
        <f>SUM(I86:U86)</f>
        <v>1500</v>
      </c>
      <c r="I86" s="366">
        <f t="shared" si="31"/>
        <v>1500</v>
      </c>
      <c r="J86" s="366">
        <f t="shared" si="31"/>
        <v>0</v>
      </c>
      <c r="K86" s="366">
        <f t="shared" si="31"/>
        <v>0</v>
      </c>
      <c r="L86" s="366">
        <f t="shared" si="31"/>
        <v>0</v>
      </c>
      <c r="M86" s="366">
        <f t="shared" si="31"/>
        <v>0</v>
      </c>
      <c r="N86" s="366">
        <f t="shared" si="31"/>
        <v>0</v>
      </c>
      <c r="O86" s="366">
        <f t="shared" si="31"/>
        <v>0</v>
      </c>
      <c r="P86" s="366">
        <f t="shared" si="31"/>
        <v>0</v>
      </c>
      <c r="Q86" s="366">
        <f t="shared" si="31"/>
        <v>0</v>
      </c>
      <c r="R86" s="366">
        <f>R82+R85</f>
        <v>0</v>
      </c>
      <c r="S86" s="366">
        <f>S82+S85</f>
        <v>0</v>
      </c>
      <c r="T86" s="366">
        <f>T82+T85</f>
        <v>0</v>
      </c>
      <c r="U86" s="367">
        <f t="shared" si="31"/>
        <v>0</v>
      </c>
      <c r="V86" s="309"/>
    </row>
    <row r="87" spans="1:22" s="148" customFormat="1" ht="12">
      <c r="A87" s="285" t="s">
        <v>365</v>
      </c>
      <c r="B87" s="11"/>
      <c r="C87" s="11">
        <v>469</v>
      </c>
      <c r="D87" s="11">
        <f aca="true" t="shared" si="32" ref="D87:D99">SUM(E87:H87)</f>
        <v>469</v>
      </c>
      <c r="E87" s="286">
        <v>469</v>
      </c>
      <c r="F87" s="14"/>
      <c r="G87" s="15"/>
      <c r="H87" s="14">
        <f aca="true" t="shared" si="33" ref="H87:H99">SUM(I87:U87)</f>
        <v>0</v>
      </c>
      <c r="I87" s="286"/>
      <c r="J87" s="14"/>
      <c r="K87" s="14"/>
      <c r="L87" s="14"/>
      <c r="M87" s="14"/>
      <c r="N87" s="14"/>
      <c r="O87" s="14"/>
      <c r="P87" s="14"/>
      <c r="Q87" s="14"/>
      <c r="R87" s="15"/>
      <c r="S87" s="15"/>
      <c r="T87" s="15"/>
      <c r="U87" s="288"/>
      <c r="V87" s="363"/>
    </row>
    <row r="88" spans="1:22" s="148" customFormat="1" ht="12.75" thickBot="1">
      <c r="A88" s="368" t="s">
        <v>556</v>
      </c>
      <c r="B88" s="294"/>
      <c r="C88" s="294">
        <v>0</v>
      </c>
      <c r="D88" s="294">
        <f t="shared" si="32"/>
        <v>13180</v>
      </c>
      <c r="E88" s="295"/>
      <c r="F88" s="296"/>
      <c r="G88" s="297"/>
      <c r="H88" s="296">
        <f t="shared" si="33"/>
        <v>13180</v>
      </c>
      <c r="I88" s="295">
        <v>13180</v>
      </c>
      <c r="J88" s="296"/>
      <c r="K88" s="296"/>
      <c r="L88" s="296"/>
      <c r="M88" s="296"/>
      <c r="N88" s="296"/>
      <c r="O88" s="296"/>
      <c r="P88" s="296"/>
      <c r="Q88" s="296"/>
      <c r="R88" s="297"/>
      <c r="S88" s="297"/>
      <c r="T88" s="297"/>
      <c r="U88" s="299"/>
      <c r="V88" s="363"/>
    </row>
    <row r="89" spans="1:22" s="63" customFormat="1" ht="12.75" thickBot="1">
      <c r="A89" s="356" t="s">
        <v>387</v>
      </c>
      <c r="B89" s="54">
        <f>SUM(B87:B88)</f>
        <v>0</v>
      </c>
      <c r="C89" s="54">
        <f aca="true" t="shared" si="34" ref="C89:U89">SUM(C87:C88)</f>
        <v>469</v>
      </c>
      <c r="D89" s="54">
        <f>SUM(E89:H89)</f>
        <v>13649</v>
      </c>
      <c r="E89" s="369">
        <f t="shared" si="34"/>
        <v>469</v>
      </c>
      <c r="F89" s="54">
        <f t="shared" si="34"/>
        <v>0</v>
      </c>
      <c r="G89" s="370">
        <f t="shared" si="34"/>
        <v>0</v>
      </c>
      <c r="H89" s="371">
        <f>SUM(I89:U89)</f>
        <v>13180</v>
      </c>
      <c r="I89" s="369">
        <f t="shared" si="34"/>
        <v>13180</v>
      </c>
      <c r="J89" s="54">
        <f t="shared" si="34"/>
        <v>0</v>
      </c>
      <c r="K89" s="54">
        <f t="shared" si="34"/>
        <v>0</v>
      </c>
      <c r="L89" s="54">
        <f t="shared" si="34"/>
        <v>0</v>
      </c>
      <c r="M89" s="54">
        <f t="shared" si="34"/>
        <v>0</v>
      </c>
      <c r="N89" s="54">
        <f t="shared" si="34"/>
        <v>0</v>
      </c>
      <c r="O89" s="54">
        <f t="shared" si="34"/>
        <v>0</v>
      </c>
      <c r="P89" s="54">
        <f t="shared" si="34"/>
        <v>0</v>
      </c>
      <c r="Q89" s="54">
        <f t="shared" si="34"/>
        <v>0</v>
      </c>
      <c r="R89" s="54">
        <f>SUM(R87:R88)</f>
        <v>0</v>
      </c>
      <c r="S89" s="54">
        <f>SUM(S87:S88)</f>
        <v>0</v>
      </c>
      <c r="T89" s="54">
        <f>SUM(T87:T88)</f>
        <v>0</v>
      </c>
      <c r="U89" s="54">
        <f t="shared" si="34"/>
        <v>0</v>
      </c>
      <c r="V89" s="372"/>
    </row>
    <row r="90" spans="1:22" s="148" customFormat="1" ht="12">
      <c r="A90" s="285" t="s">
        <v>557</v>
      </c>
      <c r="B90" s="17"/>
      <c r="C90" s="17">
        <v>0</v>
      </c>
      <c r="D90" s="17">
        <f t="shared" si="32"/>
        <v>603</v>
      </c>
      <c r="E90" s="290"/>
      <c r="F90" s="20"/>
      <c r="G90" s="22"/>
      <c r="H90" s="20">
        <f t="shared" si="33"/>
        <v>603</v>
      </c>
      <c r="I90" s="290"/>
      <c r="J90" s="20"/>
      <c r="K90" s="20"/>
      <c r="L90" s="20"/>
      <c r="M90" s="317"/>
      <c r="N90" s="317"/>
      <c r="O90" s="317"/>
      <c r="P90" s="317"/>
      <c r="Q90" s="317"/>
      <c r="R90" s="318"/>
      <c r="S90" s="318"/>
      <c r="T90" s="318">
        <v>603</v>
      </c>
      <c r="U90" s="319"/>
      <c r="V90" s="363"/>
    </row>
    <row r="91" spans="1:22" s="148" customFormat="1" ht="12.75" thickBot="1">
      <c r="A91" s="222" t="s">
        <v>366</v>
      </c>
      <c r="B91" s="39"/>
      <c r="C91" s="39">
        <v>12000</v>
      </c>
      <c r="D91" s="39">
        <f t="shared" si="32"/>
        <v>0</v>
      </c>
      <c r="E91" s="320"/>
      <c r="F91" s="124"/>
      <c r="G91" s="125"/>
      <c r="H91" s="124">
        <f t="shared" si="33"/>
        <v>0</v>
      </c>
      <c r="I91" s="320">
        <v>0</v>
      </c>
      <c r="J91" s="124"/>
      <c r="K91" s="124"/>
      <c r="L91" s="124"/>
      <c r="M91" s="321"/>
      <c r="N91" s="321"/>
      <c r="O91" s="321"/>
      <c r="P91" s="321"/>
      <c r="Q91" s="321"/>
      <c r="R91" s="322"/>
      <c r="S91" s="322"/>
      <c r="T91" s="322"/>
      <c r="U91" s="323"/>
      <c r="V91" s="363"/>
    </row>
    <row r="92" spans="1:22" s="63" customFormat="1" ht="12.75" thickBot="1">
      <c r="A92" s="224" t="s">
        <v>367</v>
      </c>
      <c r="B92" s="31">
        <f>SUM(B90:B91)</f>
        <v>0</v>
      </c>
      <c r="C92" s="31">
        <f>SUM(C90:C91)</f>
        <v>12000</v>
      </c>
      <c r="D92" s="31">
        <f t="shared" si="32"/>
        <v>603</v>
      </c>
      <c r="E92" s="32">
        <f>SUM(E90:E91)</f>
        <v>0</v>
      </c>
      <c r="F92" s="33">
        <f>SUM(F90:F91)</f>
        <v>0</v>
      </c>
      <c r="G92" s="33">
        <f>SUM(G90:G91)</f>
        <v>0</v>
      </c>
      <c r="H92" s="33">
        <f t="shared" si="33"/>
        <v>603</v>
      </c>
      <c r="I92" s="33">
        <f>SUM(I90:I91)</f>
        <v>0</v>
      </c>
      <c r="J92" s="33">
        <f aca="true" t="shared" si="35" ref="J92:U92">SUM(J90:J91)</f>
        <v>0</v>
      </c>
      <c r="K92" s="33">
        <f t="shared" si="35"/>
        <v>0</v>
      </c>
      <c r="L92" s="33">
        <f t="shared" si="35"/>
        <v>0</v>
      </c>
      <c r="M92" s="33">
        <f t="shared" si="35"/>
        <v>0</v>
      </c>
      <c r="N92" s="33">
        <f t="shared" si="35"/>
        <v>0</v>
      </c>
      <c r="O92" s="33">
        <f t="shared" si="35"/>
        <v>0</v>
      </c>
      <c r="P92" s="33">
        <f t="shared" si="35"/>
        <v>0</v>
      </c>
      <c r="Q92" s="33">
        <f t="shared" si="35"/>
        <v>0</v>
      </c>
      <c r="R92" s="33">
        <f>SUM(R90:R91)</f>
        <v>0</v>
      </c>
      <c r="S92" s="33">
        <f>SUM(S90:S91)</f>
        <v>0</v>
      </c>
      <c r="T92" s="33">
        <f>SUM(T90:T91)</f>
        <v>603</v>
      </c>
      <c r="U92" s="373">
        <f t="shared" si="35"/>
        <v>0</v>
      </c>
      <c r="V92" s="372"/>
    </row>
    <row r="93" spans="1:22" s="150" customFormat="1" ht="12.75" thickBot="1">
      <c r="A93" s="339" t="s">
        <v>539</v>
      </c>
      <c r="B93" s="340">
        <f>B89+B92</f>
        <v>0</v>
      </c>
      <c r="C93" s="340">
        <f aca="true" t="shared" si="36" ref="C93:U93">C89+C92</f>
        <v>12469</v>
      </c>
      <c r="D93" s="340">
        <f>SUM(E93:H93)</f>
        <v>14252</v>
      </c>
      <c r="E93" s="365">
        <f t="shared" si="36"/>
        <v>469</v>
      </c>
      <c r="F93" s="366">
        <f t="shared" si="36"/>
        <v>0</v>
      </c>
      <c r="G93" s="366">
        <f t="shared" si="36"/>
        <v>0</v>
      </c>
      <c r="H93" s="366">
        <f>SUM(I93:U93)</f>
        <v>13783</v>
      </c>
      <c r="I93" s="366">
        <f t="shared" si="36"/>
        <v>13180</v>
      </c>
      <c r="J93" s="366">
        <f t="shared" si="36"/>
        <v>0</v>
      </c>
      <c r="K93" s="366">
        <f t="shared" si="36"/>
        <v>0</v>
      </c>
      <c r="L93" s="366">
        <f t="shared" si="36"/>
        <v>0</v>
      </c>
      <c r="M93" s="366">
        <f t="shared" si="36"/>
        <v>0</v>
      </c>
      <c r="N93" s="366">
        <f t="shared" si="36"/>
        <v>0</v>
      </c>
      <c r="O93" s="366">
        <f t="shared" si="36"/>
        <v>0</v>
      </c>
      <c r="P93" s="366">
        <f t="shared" si="36"/>
        <v>0</v>
      </c>
      <c r="Q93" s="366">
        <f t="shared" si="36"/>
        <v>0</v>
      </c>
      <c r="R93" s="366">
        <f>R89+R92</f>
        <v>0</v>
      </c>
      <c r="S93" s="366">
        <f>S89+S92</f>
        <v>0</v>
      </c>
      <c r="T93" s="366">
        <f>T89+T92</f>
        <v>603</v>
      </c>
      <c r="U93" s="374">
        <f t="shared" si="36"/>
        <v>0</v>
      </c>
      <c r="V93" s="375"/>
    </row>
    <row r="94" spans="1:22" s="150" customFormat="1" ht="12">
      <c r="A94" s="376"/>
      <c r="B94" s="377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5"/>
    </row>
    <row r="95" spans="2:22" s="150" customFormat="1" ht="12"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5"/>
    </row>
    <row r="96" spans="2:22" s="150" customFormat="1" ht="12"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5"/>
    </row>
    <row r="97" spans="2:22" s="150" customFormat="1" ht="12"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5"/>
    </row>
    <row r="98" spans="1:22" s="150" customFormat="1" ht="12.75" thickBot="1">
      <c r="A98" s="379"/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75"/>
    </row>
    <row r="99" spans="1:22" s="63" customFormat="1" ht="12.75" thickBot="1">
      <c r="A99" s="224" t="s">
        <v>368</v>
      </c>
      <c r="B99" s="31"/>
      <c r="C99" s="31">
        <v>0</v>
      </c>
      <c r="D99" s="31">
        <f t="shared" si="32"/>
        <v>3851</v>
      </c>
      <c r="E99" s="32"/>
      <c r="F99" s="33"/>
      <c r="G99" s="33"/>
      <c r="H99" s="33">
        <f t="shared" si="33"/>
        <v>3851</v>
      </c>
      <c r="I99" s="33">
        <v>3851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2"/>
      <c r="U99" s="333"/>
      <c r="V99" s="372"/>
    </row>
    <row r="100" spans="1:22" ht="12.75" thickBot="1">
      <c r="A100" s="224" t="s">
        <v>369</v>
      </c>
      <c r="B100" s="31"/>
      <c r="C100" s="31">
        <v>0</v>
      </c>
      <c r="D100" s="31">
        <f>SUM(E100:H100)</f>
        <v>0</v>
      </c>
      <c r="E100" s="32"/>
      <c r="F100" s="33"/>
      <c r="G100" s="33"/>
      <c r="H100" s="33">
        <f>SUM(I100:U100)</f>
        <v>0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2"/>
      <c r="U100" s="333"/>
      <c r="V100" s="289" t="e">
        <f>E100+F100+G100+#REF!+#REF!+I100+J100+K100+L100</f>
        <v>#REF!</v>
      </c>
    </row>
    <row r="101" spans="1:22" s="28" customFormat="1" ht="12.75" thickBot="1">
      <c r="A101" s="224" t="s">
        <v>0</v>
      </c>
      <c r="B101" s="31"/>
      <c r="C101" s="31">
        <v>0</v>
      </c>
      <c r="D101" s="31">
        <f aca="true" t="shared" si="37" ref="D101:D111">SUM(E101:H101)</f>
        <v>0</v>
      </c>
      <c r="E101" s="32"/>
      <c r="F101" s="33"/>
      <c r="G101" s="33"/>
      <c r="H101" s="33">
        <f aca="true" t="shared" si="38" ref="H101:H111">SUM(I101:U101)</f>
        <v>0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2"/>
      <c r="U101" s="333"/>
      <c r="V101" s="337"/>
    </row>
    <row r="102" spans="1:22" s="28" customFormat="1" ht="12.75" thickBot="1">
      <c r="A102" s="224" t="s">
        <v>370</v>
      </c>
      <c r="B102" s="31"/>
      <c r="C102" s="31">
        <v>0</v>
      </c>
      <c r="D102" s="31">
        <f t="shared" si="37"/>
        <v>0</v>
      </c>
      <c r="E102" s="32"/>
      <c r="F102" s="33"/>
      <c r="G102" s="33"/>
      <c r="H102" s="33">
        <f t="shared" si="38"/>
        <v>0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2"/>
      <c r="U102" s="333"/>
      <c r="V102" s="337"/>
    </row>
    <row r="103" spans="1:22" ht="12">
      <c r="A103" s="381" t="s">
        <v>540</v>
      </c>
      <c r="B103" s="11"/>
      <c r="C103" s="11">
        <v>0</v>
      </c>
      <c r="D103" s="11">
        <f t="shared" si="37"/>
        <v>275</v>
      </c>
      <c r="E103" s="286">
        <v>275</v>
      </c>
      <c r="F103" s="14"/>
      <c r="G103" s="15"/>
      <c r="H103" s="14">
        <f t="shared" si="38"/>
        <v>0</v>
      </c>
      <c r="I103" s="286"/>
      <c r="J103" s="14"/>
      <c r="K103" s="14"/>
      <c r="L103" s="14"/>
      <c r="M103" s="14"/>
      <c r="N103" s="14"/>
      <c r="O103" s="14"/>
      <c r="P103" s="14"/>
      <c r="Q103" s="14"/>
      <c r="R103" s="15"/>
      <c r="S103" s="15"/>
      <c r="T103" s="15"/>
      <c r="U103" s="16"/>
      <c r="V103" s="289"/>
    </row>
    <row r="104" spans="1:22" ht="12">
      <c r="A104" s="316" t="s">
        <v>583</v>
      </c>
      <c r="B104" s="17"/>
      <c r="C104" s="17">
        <v>0</v>
      </c>
      <c r="D104" s="17">
        <f t="shared" si="37"/>
        <v>174</v>
      </c>
      <c r="E104" s="290"/>
      <c r="F104" s="290"/>
      <c r="G104" s="382"/>
      <c r="H104" s="20">
        <f t="shared" si="38"/>
        <v>174</v>
      </c>
      <c r="I104" s="290">
        <v>174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2"/>
      <c r="U104" s="23"/>
      <c r="V104" s="289"/>
    </row>
    <row r="105" spans="1:22" s="148" customFormat="1" ht="12">
      <c r="A105" s="316" t="s">
        <v>371</v>
      </c>
      <c r="B105" s="17"/>
      <c r="C105" s="17">
        <v>0</v>
      </c>
      <c r="D105" s="17">
        <f t="shared" si="37"/>
        <v>0</v>
      </c>
      <c r="E105" s="290"/>
      <c r="F105" s="20"/>
      <c r="G105" s="22"/>
      <c r="H105" s="20">
        <f t="shared" si="38"/>
        <v>0</v>
      </c>
      <c r="I105" s="290"/>
      <c r="J105" s="20"/>
      <c r="K105" s="20"/>
      <c r="L105" s="20"/>
      <c r="M105" s="20"/>
      <c r="N105" s="20"/>
      <c r="O105" s="20"/>
      <c r="P105" s="20"/>
      <c r="Q105" s="20"/>
      <c r="R105" s="22"/>
      <c r="S105" s="22"/>
      <c r="T105" s="22"/>
      <c r="U105" s="23"/>
      <c r="V105" s="363"/>
    </row>
    <row r="106" spans="1:22" s="148" customFormat="1" ht="12">
      <c r="A106" s="316" t="s">
        <v>376</v>
      </c>
      <c r="B106" s="17"/>
      <c r="C106" s="17">
        <v>0</v>
      </c>
      <c r="D106" s="17">
        <f t="shared" si="37"/>
        <v>0</v>
      </c>
      <c r="E106" s="290"/>
      <c r="F106" s="20"/>
      <c r="G106" s="22"/>
      <c r="H106" s="20">
        <f t="shared" si="38"/>
        <v>0</v>
      </c>
      <c r="I106" s="290"/>
      <c r="J106" s="20"/>
      <c r="K106" s="20"/>
      <c r="L106" s="20"/>
      <c r="M106" s="20"/>
      <c r="N106" s="20"/>
      <c r="O106" s="20"/>
      <c r="P106" s="20"/>
      <c r="Q106" s="20"/>
      <c r="R106" s="22"/>
      <c r="S106" s="22"/>
      <c r="T106" s="22"/>
      <c r="U106" s="23"/>
      <c r="V106" s="363"/>
    </row>
    <row r="107" spans="1:22" s="148" customFormat="1" ht="12">
      <c r="A107" s="316" t="s">
        <v>377</v>
      </c>
      <c r="B107" s="17"/>
      <c r="C107" s="17">
        <v>0</v>
      </c>
      <c r="D107" s="17">
        <f t="shared" si="37"/>
        <v>0</v>
      </c>
      <c r="E107" s="290"/>
      <c r="F107" s="20"/>
      <c r="G107" s="22"/>
      <c r="H107" s="20">
        <f t="shared" si="38"/>
        <v>0</v>
      </c>
      <c r="I107" s="290"/>
      <c r="J107" s="20"/>
      <c r="K107" s="20"/>
      <c r="L107" s="20"/>
      <c r="M107" s="20"/>
      <c r="N107" s="20"/>
      <c r="O107" s="20"/>
      <c r="P107" s="20"/>
      <c r="Q107" s="20"/>
      <c r="R107" s="22"/>
      <c r="S107" s="22"/>
      <c r="T107" s="22"/>
      <c r="U107" s="23"/>
      <c r="V107" s="363"/>
    </row>
    <row r="108" spans="1:22" s="148" customFormat="1" ht="12.75" thickBot="1">
      <c r="A108" s="368" t="s">
        <v>372</v>
      </c>
      <c r="B108" s="294"/>
      <c r="C108" s="294">
        <v>228352</v>
      </c>
      <c r="D108" s="294">
        <f t="shared" si="37"/>
        <v>244081</v>
      </c>
      <c r="E108" s="295"/>
      <c r="F108" s="296"/>
      <c r="G108" s="297"/>
      <c r="H108" s="296">
        <f t="shared" si="38"/>
        <v>244081</v>
      </c>
      <c r="I108" s="295">
        <v>244081</v>
      </c>
      <c r="J108" s="296"/>
      <c r="K108" s="296"/>
      <c r="L108" s="296"/>
      <c r="M108" s="296"/>
      <c r="N108" s="296"/>
      <c r="O108" s="296"/>
      <c r="P108" s="296"/>
      <c r="Q108" s="296"/>
      <c r="R108" s="297"/>
      <c r="S108" s="297"/>
      <c r="T108" s="297"/>
      <c r="U108" s="383"/>
      <c r="V108" s="363"/>
    </row>
    <row r="109" spans="1:22" s="63" customFormat="1" ht="14.25" customHeight="1" thickBot="1">
      <c r="A109" s="224" t="s">
        <v>373</v>
      </c>
      <c r="B109" s="31">
        <f>SUM(B103:B108)</f>
        <v>0</v>
      </c>
      <c r="C109" s="31">
        <f aca="true" t="shared" si="39" ref="C109:U109">SUM(C103:C108)</f>
        <v>228352</v>
      </c>
      <c r="D109" s="31">
        <f t="shared" si="37"/>
        <v>244530</v>
      </c>
      <c r="E109" s="32">
        <f t="shared" si="39"/>
        <v>275</v>
      </c>
      <c r="F109" s="33">
        <f t="shared" si="39"/>
        <v>0</v>
      </c>
      <c r="G109" s="33">
        <f t="shared" si="39"/>
        <v>0</v>
      </c>
      <c r="H109" s="33">
        <f t="shared" si="38"/>
        <v>244255</v>
      </c>
      <c r="I109" s="33">
        <f t="shared" si="39"/>
        <v>244255</v>
      </c>
      <c r="J109" s="33">
        <f t="shared" si="39"/>
        <v>0</v>
      </c>
      <c r="K109" s="33">
        <f t="shared" si="39"/>
        <v>0</v>
      </c>
      <c r="L109" s="33">
        <f t="shared" si="39"/>
        <v>0</v>
      </c>
      <c r="M109" s="33">
        <f t="shared" si="39"/>
        <v>0</v>
      </c>
      <c r="N109" s="33">
        <f t="shared" si="39"/>
        <v>0</v>
      </c>
      <c r="O109" s="33">
        <f t="shared" si="39"/>
        <v>0</v>
      </c>
      <c r="P109" s="33">
        <f t="shared" si="39"/>
        <v>0</v>
      </c>
      <c r="Q109" s="33">
        <f t="shared" si="39"/>
        <v>0</v>
      </c>
      <c r="R109" s="33">
        <f>SUM(R103:R108)</f>
        <v>0</v>
      </c>
      <c r="S109" s="33">
        <f>SUM(S103:S108)</f>
        <v>0</v>
      </c>
      <c r="T109" s="33">
        <f>SUM(T103:T108)</f>
        <v>0</v>
      </c>
      <c r="U109" s="34">
        <f t="shared" si="39"/>
        <v>0</v>
      </c>
      <c r="V109" s="372"/>
    </row>
    <row r="110" spans="1:22" s="63" customFormat="1" ht="14.25" customHeight="1" thickBot="1">
      <c r="A110" s="224" t="s">
        <v>374</v>
      </c>
      <c r="B110" s="31"/>
      <c r="C110" s="31">
        <v>0</v>
      </c>
      <c r="D110" s="31">
        <f t="shared" si="37"/>
        <v>0</v>
      </c>
      <c r="E110" s="32"/>
      <c r="F110" s="33"/>
      <c r="G110" s="33"/>
      <c r="H110" s="33">
        <f t="shared" si="38"/>
        <v>0</v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2"/>
      <c r="U110" s="34"/>
      <c r="V110" s="372"/>
    </row>
    <row r="111" spans="1:22" s="63" customFormat="1" ht="14.25" customHeight="1" thickBot="1">
      <c r="A111" s="224" t="s">
        <v>375</v>
      </c>
      <c r="B111" s="31"/>
      <c r="C111" s="31">
        <v>0</v>
      </c>
      <c r="D111" s="31">
        <f t="shared" si="37"/>
        <v>0</v>
      </c>
      <c r="E111" s="32"/>
      <c r="F111" s="33"/>
      <c r="G111" s="33"/>
      <c r="H111" s="33">
        <f t="shared" si="38"/>
        <v>0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2"/>
      <c r="U111" s="34"/>
      <c r="V111" s="372"/>
    </row>
    <row r="112" spans="1:22" s="148" customFormat="1" ht="14.25" customHeight="1">
      <c r="A112" s="384" t="s">
        <v>1</v>
      </c>
      <c r="B112" s="385"/>
      <c r="C112" s="385">
        <v>3500</v>
      </c>
      <c r="D112" s="35">
        <f aca="true" t="shared" si="40" ref="D112:D117">SUM(E112:H112)</f>
        <v>3450</v>
      </c>
      <c r="E112" s="386"/>
      <c r="F112" s="313"/>
      <c r="G112" s="313"/>
      <c r="H112" s="387">
        <v>3450</v>
      </c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4"/>
      <c r="U112" s="388">
        <v>3500</v>
      </c>
      <c r="V112" s="363"/>
    </row>
    <row r="113" spans="1:22" s="148" customFormat="1" ht="14.25" customHeight="1">
      <c r="A113" s="389" t="s">
        <v>2</v>
      </c>
      <c r="B113" s="390"/>
      <c r="C113" s="390">
        <v>0</v>
      </c>
      <c r="D113" s="39">
        <f t="shared" si="40"/>
        <v>0</v>
      </c>
      <c r="E113" s="391"/>
      <c r="F113" s="317"/>
      <c r="G113" s="317"/>
      <c r="H113" s="124">
        <f>SUM(I113:U113)</f>
        <v>0</v>
      </c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8"/>
      <c r="U113" s="392"/>
      <c r="V113" s="363"/>
    </row>
    <row r="114" spans="1:22" s="148" customFormat="1" ht="14.25" customHeight="1">
      <c r="A114" s="389" t="s">
        <v>3</v>
      </c>
      <c r="B114" s="390"/>
      <c r="C114" s="390">
        <v>0</v>
      </c>
      <c r="D114" s="39">
        <f t="shared" si="40"/>
        <v>0</v>
      </c>
      <c r="E114" s="391"/>
      <c r="F114" s="317"/>
      <c r="G114" s="317"/>
      <c r="H114" s="124">
        <f>SUM(I114:U114)</f>
        <v>0</v>
      </c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8"/>
      <c r="U114" s="392"/>
      <c r="V114" s="363"/>
    </row>
    <row r="115" spans="1:22" s="148" customFormat="1" ht="14.25" customHeight="1">
      <c r="A115" s="389" t="s">
        <v>4</v>
      </c>
      <c r="B115" s="390"/>
      <c r="C115" s="390">
        <v>200</v>
      </c>
      <c r="D115" s="39">
        <f t="shared" si="40"/>
        <v>250</v>
      </c>
      <c r="E115" s="391"/>
      <c r="F115" s="317"/>
      <c r="G115" s="317"/>
      <c r="H115" s="124">
        <v>250</v>
      </c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8"/>
      <c r="U115" s="392">
        <v>200</v>
      </c>
      <c r="V115" s="363"/>
    </row>
    <row r="116" spans="1:22" s="148" customFormat="1" ht="14.25" customHeight="1" thickBot="1">
      <c r="A116" s="393" t="s">
        <v>5</v>
      </c>
      <c r="B116" s="394"/>
      <c r="C116" s="394">
        <v>0</v>
      </c>
      <c r="D116" s="39">
        <f t="shared" si="40"/>
        <v>0</v>
      </c>
      <c r="E116" s="395"/>
      <c r="F116" s="321"/>
      <c r="G116" s="321"/>
      <c r="H116" s="124">
        <f>SUM(I116:U116)</f>
        <v>0</v>
      </c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2"/>
      <c r="U116" s="396"/>
      <c r="V116" s="363"/>
    </row>
    <row r="117" spans="1:22" s="63" customFormat="1" ht="14.25" customHeight="1" thickBot="1">
      <c r="A117" s="397" t="s">
        <v>6</v>
      </c>
      <c r="B117" s="31">
        <f>SUM(B112:B116)</f>
        <v>0</v>
      </c>
      <c r="C117" s="31">
        <f aca="true" t="shared" si="41" ref="C117:Q117">SUM(C112:C116)</f>
        <v>3700</v>
      </c>
      <c r="D117" s="31">
        <f t="shared" si="40"/>
        <v>3700</v>
      </c>
      <c r="E117" s="32">
        <f t="shared" si="41"/>
        <v>0</v>
      </c>
      <c r="F117" s="33">
        <f t="shared" si="41"/>
        <v>0</v>
      </c>
      <c r="G117" s="33">
        <f t="shared" si="41"/>
        <v>0</v>
      </c>
      <c r="H117" s="33">
        <f>SUM(I117:U117)</f>
        <v>3700</v>
      </c>
      <c r="I117" s="33">
        <f t="shared" si="41"/>
        <v>0</v>
      </c>
      <c r="J117" s="33">
        <f t="shared" si="41"/>
        <v>0</v>
      </c>
      <c r="K117" s="33">
        <f t="shared" si="41"/>
        <v>0</v>
      </c>
      <c r="L117" s="33">
        <f t="shared" si="41"/>
        <v>0</v>
      </c>
      <c r="M117" s="33">
        <f t="shared" si="41"/>
        <v>0</v>
      </c>
      <c r="N117" s="33">
        <f t="shared" si="41"/>
        <v>0</v>
      </c>
      <c r="O117" s="33">
        <f t="shared" si="41"/>
        <v>0</v>
      </c>
      <c r="P117" s="33">
        <f t="shared" si="41"/>
        <v>0</v>
      </c>
      <c r="Q117" s="33">
        <f t="shared" si="41"/>
        <v>0</v>
      </c>
      <c r="R117" s="33">
        <f>SUM(R112:R116)</f>
        <v>0</v>
      </c>
      <c r="S117" s="33">
        <f>SUM(S112:S116)</f>
        <v>0</v>
      </c>
      <c r="T117" s="33">
        <f>SUM(T112:T116)</f>
        <v>0</v>
      </c>
      <c r="U117" s="34">
        <f>SUM(U112:U116)</f>
        <v>3700</v>
      </c>
      <c r="V117" s="372"/>
    </row>
    <row r="118" spans="1:22" s="63" customFormat="1" ht="14.25" customHeight="1" thickBot="1">
      <c r="A118" s="397" t="s">
        <v>172</v>
      </c>
      <c r="B118" s="31"/>
      <c r="C118" s="31">
        <v>97635</v>
      </c>
      <c r="D118" s="31">
        <f>SUM(E118:H118)</f>
        <v>119692</v>
      </c>
      <c r="E118" s="32"/>
      <c r="F118" s="33"/>
      <c r="G118" s="33"/>
      <c r="H118" s="33">
        <f>SUM(I118:U118)</f>
        <v>119692</v>
      </c>
      <c r="I118" s="33">
        <v>119692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2"/>
      <c r="U118" s="34"/>
      <c r="V118" s="372"/>
    </row>
    <row r="119" spans="1:22" s="150" customFormat="1" ht="14.25" customHeight="1" thickBot="1">
      <c r="A119" s="398" t="s">
        <v>7</v>
      </c>
      <c r="B119" s="144">
        <f>B99+B100+B101+B102+B109+B110+B111+B117+B118</f>
        <v>0</v>
      </c>
      <c r="C119" s="144">
        <f>C99+C100+C101+C102+C109+C110+C111+C117+C118</f>
        <v>329687</v>
      </c>
      <c r="D119" s="144">
        <f>SUM(E119:H119)</f>
        <v>371773</v>
      </c>
      <c r="E119" s="146">
        <f>E99+E100+E101+E102+E109+E110+E111+E117+E118</f>
        <v>275</v>
      </c>
      <c r="F119" s="146">
        <f>F99+F100+F101+F102+F109+F110+F111+F117+F118</f>
        <v>0</v>
      </c>
      <c r="G119" s="146">
        <f>G99+G100+G101+G102+G109+G110+G111+G117+G118</f>
        <v>0</v>
      </c>
      <c r="H119" s="146">
        <f>SUM(I119:U119)</f>
        <v>371498</v>
      </c>
      <c r="I119" s="146">
        <f>I99+I100+I101+I102+I109+I110+I111+I117+I118</f>
        <v>367798</v>
      </c>
      <c r="J119" s="146">
        <f aca="true" t="shared" si="42" ref="J119:U119">J99+J100+J101+J102+J109+J110+J111+J117+J118</f>
        <v>0</v>
      </c>
      <c r="K119" s="146">
        <f t="shared" si="42"/>
        <v>0</v>
      </c>
      <c r="L119" s="146">
        <f t="shared" si="42"/>
        <v>0</v>
      </c>
      <c r="M119" s="146">
        <f t="shared" si="42"/>
        <v>0</v>
      </c>
      <c r="N119" s="146">
        <f t="shared" si="42"/>
        <v>0</v>
      </c>
      <c r="O119" s="146">
        <f t="shared" si="42"/>
        <v>0</v>
      </c>
      <c r="P119" s="146">
        <f t="shared" si="42"/>
        <v>0</v>
      </c>
      <c r="Q119" s="146">
        <f t="shared" si="42"/>
        <v>0</v>
      </c>
      <c r="R119" s="146">
        <f t="shared" si="42"/>
        <v>0</v>
      </c>
      <c r="S119" s="146">
        <f t="shared" si="42"/>
        <v>0</v>
      </c>
      <c r="T119" s="146">
        <f t="shared" si="42"/>
        <v>0</v>
      </c>
      <c r="U119" s="146">
        <f t="shared" si="42"/>
        <v>3700</v>
      </c>
      <c r="V119" s="375"/>
    </row>
    <row r="120" spans="1:22" s="63" customFormat="1" ht="14.25" customHeight="1" thickBot="1">
      <c r="A120" s="224" t="s">
        <v>8</v>
      </c>
      <c r="B120" s="31"/>
      <c r="C120" s="31">
        <v>0</v>
      </c>
      <c r="D120" s="144">
        <f aca="true" t="shared" si="43" ref="D120:D141">SUM(E120:H120)</f>
        <v>0</v>
      </c>
      <c r="E120" s="32"/>
      <c r="F120" s="33"/>
      <c r="G120" s="33"/>
      <c r="H120" s="146">
        <f aca="true" t="shared" si="44" ref="H120:H139">SUM(I120:U120)</f>
        <v>0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2"/>
      <c r="U120" s="34"/>
      <c r="V120" s="372"/>
    </row>
    <row r="121" spans="1:22" s="63" customFormat="1" ht="14.25" customHeight="1" thickBot="1">
      <c r="A121" s="224" t="s">
        <v>9</v>
      </c>
      <c r="B121" s="31"/>
      <c r="C121" s="31">
        <v>6790</v>
      </c>
      <c r="D121" s="144">
        <f t="shared" si="43"/>
        <v>6790</v>
      </c>
      <c r="E121" s="32"/>
      <c r="F121" s="33"/>
      <c r="G121" s="33"/>
      <c r="H121" s="146">
        <f t="shared" si="44"/>
        <v>6790</v>
      </c>
      <c r="I121" s="33">
        <v>6790</v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2"/>
      <c r="U121" s="34"/>
      <c r="V121" s="372"/>
    </row>
    <row r="122" spans="1:22" s="63" customFormat="1" ht="14.25" customHeight="1" thickBot="1">
      <c r="A122" s="224" t="s">
        <v>10</v>
      </c>
      <c r="B122" s="31"/>
      <c r="C122" s="31">
        <v>0</v>
      </c>
      <c r="D122" s="144">
        <f t="shared" si="43"/>
        <v>0</v>
      </c>
      <c r="E122" s="32"/>
      <c r="F122" s="33"/>
      <c r="G122" s="33"/>
      <c r="H122" s="146">
        <f t="shared" si="44"/>
        <v>0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2"/>
      <c r="U122" s="34"/>
      <c r="V122" s="372"/>
    </row>
    <row r="123" spans="1:22" s="148" customFormat="1" ht="14.25" customHeight="1">
      <c r="A123" s="381" t="s">
        <v>11</v>
      </c>
      <c r="B123" s="11"/>
      <c r="C123" s="11">
        <v>0</v>
      </c>
      <c r="D123" s="399">
        <f t="shared" si="43"/>
        <v>0</v>
      </c>
      <c r="E123" s="13"/>
      <c r="F123" s="14"/>
      <c r="G123" s="14"/>
      <c r="H123" s="287">
        <f t="shared" si="44"/>
        <v>0</v>
      </c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5"/>
      <c r="U123" s="16"/>
      <c r="V123" s="363"/>
    </row>
    <row r="124" spans="1:22" s="148" customFormat="1" ht="14.25" customHeight="1">
      <c r="A124" s="316" t="s">
        <v>12</v>
      </c>
      <c r="B124" s="17"/>
      <c r="C124" s="17">
        <v>0</v>
      </c>
      <c r="D124" s="400">
        <f t="shared" si="43"/>
        <v>0</v>
      </c>
      <c r="E124" s="19"/>
      <c r="F124" s="20"/>
      <c r="G124" s="20"/>
      <c r="H124" s="291">
        <f t="shared" si="44"/>
        <v>0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2"/>
      <c r="U124" s="23"/>
      <c r="V124" s="363"/>
    </row>
    <row r="125" spans="1:22" s="148" customFormat="1" ht="14.25" customHeight="1">
      <c r="A125" s="316" t="s">
        <v>13</v>
      </c>
      <c r="B125" s="17"/>
      <c r="C125" s="17">
        <v>0</v>
      </c>
      <c r="D125" s="400">
        <f t="shared" si="43"/>
        <v>0</v>
      </c>
      <c r="E125" s="19"/>
      <c r="F125" s="20"/>
      <c r="G125" s="20"/>
      <c r="H125" s="291">
        <f t="shared" si="44"/>
        <v>0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2"/>
      <c r="U125" s="23"/>
      <c r="V125" s="363"/>
    </row>
    <row r="126" spans="1:22" s="148" customFormat="1" ht="14.25" customHeight="1" thickBot="1">
      <c r="A126" s="368" t="s">
        <v>14</v>
      </c>
      <c r="B126" s="294"/>
      <c r="C126" s="294">
        <v>0</v>
      </c>
      <c r="D126" s="401">
        <f t="shared" si="43"/>
        <v>0</v>
      </c>
      <c r="E126" s="358"/>
      <c r="F126" s="296"/>
      <c r="G126" s="296"/>
      <c r="H126" s="298">
        <f t="shared" si="44"/>
        <v>0</v>
      </c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7"/>
      <c r="U126" s="383"/>
      <c r="V126" s="363"/>
    </row>
    <row r="127" spans="1:22" s="63" customFormat="1" ht="14.25" customHeight="1" thickBot="1">
      <c r="A127" s="224" t="s">
        <v>15</v>
      </c>
      <c r="B127" s="31">
        <f>SUM(B123:B126)</f>
        <v>0</v>
      </c>
      <c r="C127" s="31">
        <v>0</v>
      </c>
      <c r="D127" s="144">
        <f t="shared" si="43"/>
        <v>0</v>
      </c>
      <c r="E127" s="32">
        <f>SUM(E123:E126)</f>
        <v>0</v>
      </c>
      <c r="F127" s="33">
        <f>SUM(F123:F126)</f>
        <v>0</v>
      </c>
      <c r="G127" s="33">
        <f>SUM(G123:G126)</f>
        <v>0</v>
      </c>
      <c r="H127" s="146">
        <f t="shared" si="44"/>
        <v>0</v>
      </c>
      <c r="I127" s="33">
        <f>SUM(I123:I126)</f>
        <v>0</v>
      </c>
      <c r="J127" s="33">
        <f aca="true" t="shared" si="45" ref="J127:U127">SUM(J123:J126)</f>
        <v>0</v>
      </c>
      <c r="K127" s="33">
        <f t="shared" si="45"/>
        <v>0</v>
      </c>
      <c r="L127" s="33">
        <f t="shared" si="45"/>
        <v>0</v>
      </c>
      <c r="M127" s="33">
        <f t="shared" si="45"/>
        <v>0</v>
      </c>
      <c r="N127" s="33">
        <f t="shared" si="45"/>
        <v>0</v>
      </c>
      <c r="O127" s="33">
        <f t="shared" si="45"/>
        <v>0</v>
      </c>
      <c r="P127" s="33">
        <f t="shared" si="45"/>
        <v>0</v>
      </c>
      <c r="Q127" s="33">
        <f t="shared" si="45"/>
        <v>0</v>
      </c>
      <c r="R127" s="33">
        <f>SUM(R123:R126)</f>
        <v>0</v>
      </c>
      <c r="S127" s="33">
        <f>SUM(S123:S126)</f>
        <v>0</v>
      </c>
      <c r="T127" s="33">
        <f>SUM(T123:T126)</f>
        <v>0</v>
      </c>
      <c r="U127" s="34">
        <f t="shared" si="45"/>
        <v>0</v>
      </c>
      <c r="V127" s="372"/>
    </row>
    <row r="128" spans="1:22" s="63" customFormat="1" ht="14.25" customHeight="1" thickBot="1">
      <c r="A128" s="224" t="s">
        <v>16</v>
      </c>
      <c r="B128" s="31"/>
      <c r="C128" s="31">
        <v>0</v>
      </c>
      <c r="D128" s="144">
        <f t="shared" si="43"/>
        <v>0</v>
      </c>
      <c r="E128" s="32"/>
      <c r="F128" s="33"/>
      <c r="G128" s="33"/>
      <c r="H128" s="146">
        <f t="shared" si="44"/>
        <v>0</v>
      </c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2"/>
      <c r="U128" s="34"/>
      <c r="V128" s="372"/>
    </row>
    <row r="129" spans="1:22" s="148" customFormat="1" ht="14.25" customHeight="1">
      <c r="A129" s="285" t="s">
        <v>24</v>
      </c>
      <c r="B129" s="11"/>
      <c r="C129" s="11">
        <v>300</v>
      </c>
      <c r="D129" s="399">
        <f>SUM(E129:H129)</f>
        <v>2000</v>
      </c>
      <c r="E129" s="13">
        <v>2000</v>
      </c>
      <c r="F129" s="14"/>
      <c r="G129" s="14"/>
      <c r="H129" s="287">
        <f>SUM(I129:U129)</f>
        <v>0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5"/>
      <c r="U129" s="16"/>
      <c r="V129" s="363"/>
    </row>
    <row r="130" spans="1:22" s="148" customFormat="1" ht="14.25" customHeight="1" thickBot="1">
      <c r="A130" s="293" t="s">
        <v>581</v>
      </c>
      <c r="B130" s="294"/>
      <c r="C130" s="294">
        <v>0</v>
      </c>
      <c r="D130" s="402">
        <f>SUM(E130:H130)</f>
        <v>4440</v>
      </c>
      <c r="E130" s="351"/>
      <c r="F130" s="352"/>
      <c r="G130" s="352"/>
      <c r="H130" s="403">
        <f>SUM(I130:U130)</f>
        <v>4440</v>
      </c>
      <c r="I130" s="296">
        <v>4440</v>
      </c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7"/>
      <c r="U130" s="383"/>
      <c r="V130" s="363"/>
    </row>
    <row r="131" spans="1:22" s="63" customFormat="1" ht="14.25" customHeight="1" thickBot="1">
      <c r="A131" s="224" t="s">
        <v>17</v>
      </c>
      <c r="B131" s="31">
        <f>SUM(B129:B130)</f>
        <v>0</v>
      </c>
      <c r="C131" s="31">
        <f>SUM(C129:C130)</f>
        <v>300</v>
      </c>
      <c r="D131" s="144">
        <f t="shared" si="43"/>
        <v>6440</v>
      </c>
      <c r="E131" s="32">
        <f>SUM(E129:E130)</f>
        <v>2000</v>
      </c>
      <c r="F131" s="33">
        <f>SUM(F129:F130)</f>
        <v>0</v>
      </c>
      <c r="G131" s="33">
        <f>SUM(G129:G130)</f>
        <v>0</v>
      </c>
      <c r="H131" s="146">
        <f t="shared" si="44"/>
        <v>4440</v>
      </c>
      <c r="I131" s="33">
        <f>SUM(I129:I130)</f>
        <v>4440</v>
      </c>
      <c r="J131" s="33">
        <f aca="true" t="shared" si="46" ref="J131:U131">SUM(J129:J130)</f>
        <v>0</v>
      </c>
      <c r="K131" s="33">
        <f t="shared" si="46"/>
        <v>0</v>
      </c>
      <c r="L131" s="33">
        <f t="shared" si="46"/>
        <v>0</v>
      </c>
      <c r="M131" s="33">
        <f t="shared" si="46"/>
        <v>0</v>
      </c>
      <c r="N131" s="33">
        <f t="shared" si="46"/>
        <v>0</v>
      </c>
      <c r="O131" s="33">
        <f t="shared" si="46"/>
        <v>0</v>
      </c>
      <c r="P131" s="33">
        <f t="shared" si="46"/>
        <v>0</v>
      </c>
      <c r="Q131" s="33">
        <f t="shared" si="46"/>
        <v>0</v>
      </c>
      <c r="R131" s="33">
        <f>SUM(R129:R130)</f>
        <v>0</v>
      </c>
      <c r="S131" s="33">
        <f>SUM(S129:S130)</f>
        <v>0</v>
      </c>
      <c r="T131" s="33">
        <f>SUM(T129:T130)</f>
        <v>0</v>
      </c>
      <c r="U131" s="34">
        <f t="shared" si="46"/>
        <v>0</v>
      </c>
      <c r="V131" s="372"/>
    </row>
    <row r="132" spans="1:22" s="63" customFormat="1" ht="14.25" customHeight="1" thickBot="1">
      <c r="A132" s="224" t="s">
        <v>34</v>
      </c>
      <c r="B132" s="31"/>
      <c r="C132" s="31">
        <v>0</v>
      </c>
      <c r="D132" s="144">
        <f t="shared" si="43"/>
        <v>0</v>
      </c>
      <c r="E132" s="32"/>
      <c r="F132" s="33"/>
      <c r="G132" s="33"/>
      <c r="H132" s="146">
        <f t="shared" si="44"/>
        <v>0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2"/>
      <c r="U132" s="34"/>
      <c r="V132" s="372"/>
    </row>
    <row r="133" spans="1:22" s="148" customFormat="1" ht="14.25" customHeight="1">
      <c r="A133" s="404" t="s">
        <v>18</v>
      </c>
      <c r="B133" s="405"/>
      <c r="C133" s="405">
        <v>1000</v>
      </c>
      <c r="D133" s="406">
        <f t="shared" si="43"/>
        <v>1000</v>
      </c>
      <c r="E133" s="407"/>
      <c r="F133" s="347"/>
      <c r="G133" s="347"/>
      <c r="H133" s="408">
        <f t="shared" si="44"/>
        <v>1000</v>
      </c>
      <c r="I133" s="347"/>
      <c r="J133" s="347"/>
      <c r="K133" s="347"/>
      <c r="L133" s="347"/>
      <c r="M133" s="347"/>
      <c r="N133" s="347"/>
      <c r="O133" s="347"/>
      <c r="P133" s="347"/>
      <c r="Q133" s="347"/>
      <c r="R133" s="347"/>
      <c r="S133" s="347"/>
      <c r="T133" s="348"/>
      <c r="U133" s="409">
        <v>1000</v>
      </c>
      <c r="V133" s="363"/>
    </row>
    <row r="134" spans="1:22" s="148" customFormat="1" ht="14.25" customHeight="1">
      <c r="A134" s="389" t="s">
        <v>19</v>
      </c>
      <c r="B134" s="390"/>
      <c r="C134" s="390">
        <v>0</v>
      </c>
      <c r="D134" s="410">
        <f t="shared" si="43"/>
        <v>0</v>
      </c>
      <c r="E134" s="391"/>
      <c r="F134" s="317"/>
      <c r="G134" s="317"/>
      <c r="H134" s="411">
        <f t="shared" si="44"/>
        <v>0</v>
      </c>
      <c r="I134" s="317"/>
      <c r="J134" s="317"/>
      <c r="K134" s="317"/>
      <c r="L134" s="317"/>
      <c r="M134" s="317"/>
      <c r="N134" s="317"/>
      <c r="O134" s="317"/>
      <c r="P134" s="317"/>
      <c r="Q134" s="317"/>
      <c r="R134" s="317"/>
      <c r="S134" s="317"/>
      <c r="T134" s="318"/>
      <c r="U134" s="392"/>
      <c r="V134" s="363"/>
    </row>
    <row r="135" spans="1:22" s="148" customFormat="1" ht="14.25" customHeight="1">
      <c r="A135" s="389" t="s">
        <v>20</v>
      </c>
      <c r="B135" s="390"/>
      <c r="C135" s="390">
        <v>0</v>
      </c>
      <c r="D135" s="410">
        <f t="shared" si="43"/>
        <v>0</v>
      </c>
      <c r="E135" s="391"/>
      <c r="F135" s="317"/>
      <c r="G135" s="317"/>
      <c r="H135" s="411">
        <f t="shared" si="44"/>
        <v>0</v>
      </c>
      <c r="I135" s="317"/>
      <c r="J135" s="317"/>
      <c r="K135" s="317"/>
      <c r="L135" s="317"/>
      <c r="M135" s="317"/>
      <c r="N135" s="317"/>
      <c r="O135" s="317"/>
      <c r="P135" s="317"/>
      <c r="Q135" s="317"/>
      <c r="R135" s="317"/>
      <c r="S135" s="317"/>
      <c r="T135" s="318"/>
      <c r="U135" s="392"/>
      <c r="V135" s="363"/>
    </row>
    <row r="136" spans="1:22" s="148" customFormat="1" ht="14.25" customHeight="1">
      <c r="A136" s="389" t="s">
        <v>21</v>
      </c>
      <c r="B136" s="390"/>
      <c r="C136" s="390">
        <v>0</v>
      </c>
      <c r="D136" s="410">
        <f t="shared" si="43"/>
        <v>0</v>
      </c>
      <c r="E136" s="391"/>
      <c r="F136" s="317"/>
      <c r="G136" s="317"/>
      <c r="H136" s="411">
        <f t="shared" si="44"/>
        <v>0</v>
      </c>
      <c r="I136" s="317"/>
      <c r="J136" s="317"/>
      <c r="K136" s="317"/>
      <c r="L136" s="317"/>
      <c r="M136" s="317"/>
      <c r="N136" s="317"/>
      <c r="O136" s="317"/>
      <c r="P136" s="317"/>
      <c r="Q136" s="317"/>
      <c r="R136" s="317"/>
      <c r="S136" s="317"/>
      <c r="T136" s="318"/>
      <c r="U136" s="392"/>
      <c r="V136" s="363"/>
    </row>
    <row r="137" spans="1:22" s="148" customFormat="1" ht="14.25" customHeight="1" thickBot="1">
      <c r="A137" s="412" t="s">
        <v>22</v>
      </c>
      <c r="B137" s="413"/>
      <c r="C137" s="413">
        <v>0</v>
      </c>
      <c r="D137" s="414">
        <f t="shared" si="43"/>
        <v>0</v>
      </c>
      <c r="E137" s="415"/>
      <c r="F137" s="353"/>
      <c r="G137" s="353"/>
      <c r="H137" s="416">
        <f t="shared" si="44"/>
        <v>0</v>
      </c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4"/>
      <c r="U137" s="417"/>
      <c r="V137" s="363"/>
    </row>
    <row r="138" spans="1:22" s="63" customFormat="1" ht="14.25" customHeight="1">
      <c r="A138" s="418" t="s">
        <v>35</v>
      </c>
      <c r="B138" s="419">
        <f>SUM(B133:B137)</f>
        <v>0</v>
      </c>
      <c r="C138" s="419">
        <f>SUM(C133:C137)</f>
        <v>1000</v>
      </c>
      <c r="D138" s="305">
        <f t="shared" si="43"/>
        <v>1000</v>
      </c>
      <c r="E138" s="420">
        <f>SUM(E133:E137)</f>
        <v>0</v>
      </c>
      <c r="F138" s="421">
        <f>SUM(F133:F137)</f>
        <v>0</v>
      </c>
      <c r="G138" s="421">
        <f>SUM(G133:G137)</f>
        <v>0</v>
      </c>
      <c r="H138" s="307">
        <f t="shared" si="44"/>
        <v>1000</v>
      </c>
      <c r="I138" s="421">
        <f>SUM(I133:I137)</f>
        <v>0</v>
      </c>
      <c r="J138" s="421">
        <f aca="true" t="shared" si="47" ref="J138:U138">SUM(J133:J137)</f>
        <v>0</v>
      </c>
      <c r="K138" s="421">
        <f t="shared" si="47"/>
        <v>0</v>
      </c>
      <c r="L138" s="421">
        <f t="shared" si="47"/>
        <v>0</v>
      </c>
      <c r="M138" s="421">
        <f t="shared" si="47"/>
        <v>0</v>
      </c>
      <c r="N138" s="421">
        <f t="shared" si="47"/>
        <v>0</v>
      </c>
      <c r="O138" s="421">
        <f t="shared" si="47"/>
        <v>0</v>
      </c>
      <c r="P138" s="421">
        <f t="shared" si="47"/>
        <v>0</v>
      </c>
      <c r="Q138" s="421">
        <f t="shared" si="47"/>
        <v>0</v>
      </c>
      <c r="R138" s="421">
        <f>SUM(R133:R137)</f>
        <v>0</v>
      </c>
      <c r="S138" s="421">
        <f>SUM(S133:S137)</f>
        <v>0</v>
      </c>
      <c r="T138" s="421">
        <f>SUM(T133:T137)</f>
        <v>0</v>
      </c>
      <c r="U138" s="422">
        <f t="shared" si="47"/>
        <v>1000</v>
      </c>
      <c r="V138" s="372"/>
    </row>
    <row r="139" spans="1:22" s="150" customFormat="1" ht="14.25" customHeight="1" thickBot="1">
      <c r="A139" s="423" t="s">
        <v>23</v>
      </c>
      <c r="B139" s="424">
        <f>B120+B121+B122+B127+B128+B131+B132+B138</f>
        <v>0</v>
      </c>
      <c r="C139" s="424">
        <f aca="true" t="shared" si="48" ref="C139:U139">C120+C121+C122+C127+C128+C131+C132+C138</f>
        <v>8090</v>
      </c>
      <c r="D139" s="424">
        <f t="shared" si="43"/>
        <v>14230</v>
      </c>
      <c r="E139" s="425">
        <f t="shared" si="48"/>
        <v>2000</v>
      </c>
      <c r="F139" s="426">
        <f t="shared" si="48"/>
        <v>0</v>
      </c>
      <c r="G139" s="426">
        <f t="shared" si="48"/>
        <v>0</v>
      </c>
      <c r="H139" s="426">
        <f t="shared" si="44"/>
        <v>12230</v>
      </c>
      <c r="I139" s="426">
        <f t="shared" si="48"/>
        <v>11230</v>
      </c>
      <c r="J139" s="426">
        <f t="shared" si="48"/>
        <v>0</v>
      </c>
      <c r="K139" s="426">
        <f t="shared" si="48"/>
        <v>0</v>
      </c>
      <c r="L139" s="426">
        <f t="shared" si="48"/>
        <v>0</v>
      </c>
      <c r="M139" s="426">
        <f t="shared" si="48"/>
        <v>0</v>
      </c>
      <c r="N139" s="426">
        <f t="shared" si="48"/>
        <v>0</v>
      </c>
      <c r="O139" s="426">
        <f t="shared" si="48"/>
        <v>0</v>
      </c>
      <c r="P139" s="426">
        <f t="shared" si="48"/>
        <v>0</v>
      </c>
      <c r="Q139" s="426">
        <f t="shared" si="48"/>
        <v>0</v>
      </c>
      <c r="R139" s="426">
        <f>R120+R121+R122+R127+R128+R131+R132+R138</f>
        <v>0</v>
      </c>
      <c r="S139" s="426">
        <f>S120+S121+S122+S127+S128+S131+S132+S138</f>
        <v>0</v>
      </c>
      <c r="T139" s="426">
        <f>T120+T121+T122+T127+T128+T131+T132+T138</f>
        <v>0</v>
      </c>
      <c r="U139" s="427">
        <f t="shared" si="48"/>
        <v>1000</v>
      </c>
      <c r="V139" s="375"/>
    </row>
    <row r="140" spans="1:22" s="148" customFormat="1" ht="12" customHeight="1">
      <c r="A140" s="384" t="s">
        <v>29</v>
      </c>
      <c r="B140" s="385"/>
      <c r="C140" s="385">
        <v>101039</v>
      </c>
      <c r="D140" s="37">
        <f t="shared" si="43"/>
        <v>104495</v>
      </c>
      <c r="E140" s="386"/>
      <c r="F140" s="313"/>
      <c r="G140" s="313"/>
      <c r="H140" s="110">
        <v>104495</v>
      </c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4"/>
      <c r="U140" s="388">
        <v>104495</v>
      </c>
      <c r="V140" s="363"/>
    </row>
    <row r="141" spans="1:22" s="148" customFormat="1" ht="12" customHeight="1">
      <c r="A141" s="389" t="s">
        <v>30</v>
      </c>
      <c r="B141" s="390"/>
      <c r="C141" s="390">
        <v>36344</v>
      </c>
      <c r="D141" s="17">
        <f t="shared" si="43"/>
        <v>36734</v>
      </c>
      <c r="E141" s="391"/>
      <c r="F141" s="317"/>
      <c r="G141" s="317"/>
      <c r="H141" s="20">
        <v>36734</v>
      </c>
      <c r="I141" s="317"/>
      <c r="J141" s="317"/>
      <c r="K141" s="317"/>
      <c r="L141" s="317"/>
      <c r="M141" s="317"/>
      <c r="N141" s="317"/>
      <c r="O141" s="317"/>
      <c r="P141" s="317"/>
      <c r="Q141" s="317"/>
      <c r="R141" s="317"/>
      <c r="S141" s="317"/>
      <c r="T141" s="318"/>
      <c r="U141" s="392">
        <v>36734</v>
      </c>
      <c r="V141" s="363"/>
    </row>
    <row r="142" spans="1:22" ht="12.75" thickBot="1">
      <c r="A142" s="393" t="s">
        <v>31</v>
      </c>
      <c r="B142" s="39"/>
      <c r="C142" s="39">
        <v>117203</v>
      </c>
      <c r="D142" s="39">
        <f>SUM(E142:H142)</f>
        <v>117493</v>
      </c>
      <c r="E142" s="428"/>
      <c r="F142" s="124"/>
      <c r="G142" s="124"/>
      <c r="H142" s="124">
        <v>117493</v>
      </c>
      <c r="I142" s="124"/>
      <c r="J142" s="124"/>
      <c r="K142" s="124"/>
      <c r="L142" s="124"/>
      <c r="M142" s="321"/>
      <c r="N142" s="321"/>
      <c r="O142" s="321"/>
      <c r="P142" s="321"/>
      <c r="Q142" s="321"/>
      <c r="R142" s="321"/>
      <c r="S142" s="321"/>
      <c r="T142" s="322"/>
      <c r="U142" s="396">
        <v>117493</v>
      </c>
      <c r="V142" s="289"/>
    </row>
    <row r="143" spans="1:22" s="310" customFormat="1" ht="12.75" thickBot="1">
      <c r="A143" s="143" t="s">
        <v>265</v>
      </c>
      <c r="B143" s="144">
        <f>SUM(B140:B142)</f>
        <v>0</v>
      </c>
      <c r="C143" s="144">
        <f>SUM(C140:C142)</f>
        <v>254586</v>
      </c>
      <c r="D143" s="144">
        <f>SUM(E143:H143)</f>
        <v>258722</v>
      </c>
      <c r="E143" s="429">
        <f>SUM(E140:E142)</f>
        <v>0</v>
      </c>
      <c r="F143" s="146">
        <f>SUM(F140:F142)</f>
        <v>0</v>
      </c>
      <c r="G143" s="145">
        <f>SUM(G140:G142)</f>
        <v>0</v>
      </c>
      <c r="H143" s="146">
        <f>SUM(I143:U143)</f>
        <v>258722</v>
      </c>
      <c r="I143" s="146">
        <f>SUM(I140:I142)</f>
        <v>0</v>
      </c>
      <c r="J143" s="146">
        <f aca="true" t="shared" si="49" ref="J143:U143">SUM(J140:J142)</f>
        <v>0</v>
      </c>
      <c r="K143" s="146">
        <f t="shared" si="49"/>
        <v>0</v>
      </c>
      <c r="L143" s="146">
        <f t="shared" si="49"/>
        <v>0</v>
      </c>
      <c r="M143" s="146">
        <f t="shared" si="49"/>
        <v>0</v>
      </c>
      <c r="N143" s="146">
        <f t="shared" si="49"/>
        <v>0</v>
      </c>
      <c r="O143" s="146">
        <f t="shared" si="49"/>
        <v>0</v>
      </c>
      <c r="P143" s="146">
        <f t="shared" si="49"/>
        <v>0</v>
      </c>
      <c r="Q143" s="146">
        <f t="shared" si="49"/>
        <v>0</v>
      </c>
      <c r="R143" s="146">
        <f t="shared" si="49"/>
        <v>0</v>
      </c>
      <c r="S143" s="146">
        <f t="shared" si="49"/>
        <v>0</v>
      </c>
      <c r="T143" s="146">
        <f t="shared" si="49"/>
        <v>0</v>
      </c>
      <c r="U143" s="146">
        <f t="shared" si="49"/>
        <v>258722</v>
      </c>
      <c r="V143" s="309" t="e">
        <f>E143+F143+G143+#REF!+#REF!+I143+J143+K143+L143</f>
        <v>#REF!</v>
      </c>
    </row>
    <row r="144" spans="2:22" ht="12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2:22" ht="12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2:22" ht="12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2:22" ht="12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2:22" ht="12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2:22" ht="12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2:22" ht="12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</sheetData>
  <sheetProtection/>
  <mergeCells count="2">
    <mergeCell ref="A3:C3"/>
    <mergeCell ref="A4:C4"/>
  </mergeCells>
  <printOptions horizontalCentered="1"/>
  <pageMargins left="1.220472440944882" right="0.7480314960629921" top="0.5905511811023623" bottom="0.5905511811023623" header="0.5118110236220472" footer="0.5118110236220472"/>
  <pageSetup horizontalDpi="600" verticalDpi="600" orientation="landscape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9.125" style="2" customWidth="1"/>
    <col min="2" max="2" width="55.625" style="2" customWidth="1"/>
    <col min="3" max="3" width="15.75390625" style="2" customWidth="1"/>
    <col min="4" max="16384" width="9.125" style="2" customWidth="1"/>
  </cols>
  <sheetData>
    <row r="1" spans="1:2" ht="12.75">
      <c r="A1" s="1" t="s">
        <v>50</v>
      </c>
      <c r="B1" s="2" t="str">
        <f>b_k_jc_!B1</f>
        <v>melléklet a …/2015. (VI. …) önkormányzati rendelethez</v>
      </c>
    </row>
    <row r="4" spans="2:3" ht="12.75">
      <c r="B4" s="864" t="s">
        <v>137</v>
      </c>
      <c r="C4" s="864"/>
    </row>
    <row r="5" spans="2:3" ht="12.75">
      <c r="B5" s="864" t="s">
        <v>445</v>
      </c>
      <c r="C5" s="864"/>
    </row>
    <row r="6" ht="12.75">
      <c r="B6" s="1"/>
    </row>
    <row r="10" ht="12.75">
      <c r="B10" s="226" t="s">
        <v>138</v>
      </c>
    </row>
    <row r="11" ht="12.75">
      <c r="C11" s="1" t="s">
        <v>75</v>
      </c>
    </row>
    <row r="12" spans="2:3" ht="25.5">
      <c r="B12" s="430" t="s">
        <v>56</v>
      </c>
      <c r="C12" s="431" t="s">
        <v>446</v>
      </c>
    </row>
    <row r="13" spans="2:3" ht="12.75">
      <c r="B13" s="247" t="s">
        <v>602</v>
      </c>
      <c r="C13" s="776">
        <v>275</v>
      </c>
    </row>
    <row r="14" spans="2:3" ht="12.75">
      <c r="B14" s="230" t="s">
        <v>603</v>
      </c>
      <c r="C14" s="777">
        <v>16009</v>
      </c>
    </row>
    <row r="15" spans="2:3" ht="12.75">
      <c r="B15" s="230" t="s">
        <v>604</v>
      </c>
      <c r="C15" s="777">
        <v>33</v>
      </c>
    </row>
    <row r="16" spans="2:3" ht="12.75">
      <c r="B16" s="230" t="s">
        <v>605</v>
      </c>
      <c r="C16" s="777">
        <v>427</v>
      </c>
    </row>
    <row r="17" spans="2:3" ht="12.75">
      <c r="B17" s="230" t="s">
        <v>606</v>
      </c>
      <c r="C17" s="777">
        <v>19</v>
      </c>
    </row>
    <row r="18" spans="2:3" ht="12.75">
      <c r="B18" s="230" t="s">
        <v>401</v>
      </c>
      <c r="C18" s="777">
        <v>1</v>
      </c>
    </row>
    <row r="19" spans="2:3" ht="12.75">
      <c r="B19" s="230" t="s">
        <v>607</v>
      </c>
      <c r="C19" s="777">
        <v>52817</v>
      </c>
    </row>
    <row r="20" spans="2:3" ht="12.75">
      <c r="B20" s="230" t="s">
        <v>609</v>
      </c>
      <c r="C20" s="777">
        <v>3</v>
      </c>
    </row>
    <row r="21" spans="2:3" ht="12.75">
      <c r="B21" s="230" t="s">
        <v>608</v>
      </c>
      <c r="C21" s="777">
        <v>23</v>
      </c>
    </row>
    <row r="22" spans="2:3" ht="12.75">
      <c r="B22" s="230" t="s">
        <v>610</v>
      </c>
      <c r="C22" s="777">
        <v>53</v>
      </c>
    </row>
    <row r="23" spans="2:3" ht="12.75">
      <c r="B23" s="230"/>
      <c r="C23" s="777"/>
    </row>
    <row r="24" spans="2:3" ht="12.75">
      <c r="B24" s="230"/>
      <c r="C24" s="777"/>
    </row>
    <row r="25" spans="2:3" ht="12.75">
      <c r="B25" s="230"/>
      <c r="C25" s="777"/>
    </row>
    <row r="26" spans="2:3" ht="12.75">
      <c r="B26" s="230"/>
      <c r="C26" s="777"/>
    </row>
    <row r="27" spans="2:3" ht="12.75">
      <c r="B27" s="230"/>
      <c r="C27" s="777"/>
    </row>
    <row r="28" spans="2:3" ht="12.75">
      <c r="B28" s="230"/>
      <c r="C28" s="777"/>
    </row>
    <row r="29" spans="2:3" ht="12.75">
      <c r="B29" s="230"/>
      <c r="C29" s="777"/>
    </row>
    <row r="30" spans="2:3" ht="12.75">
      <c r="B30" s="230"/>
      <c r="C30" s="777"/>
    </row>
    <row r="31" spans="2:3" ht="12.75">
      <c r="B31" s="230"/>
      <c r="C31" s="777"/>
    </row>
    <row r="32" spans="2:3" ht="12.75">
      <c r="B32" s="248"/>
      <c r="C32" s="778"/>
    </row>
    <row r="33" spans="2:3" ht="12.75">
      <c r="B33" s="278" t="s">
        <v>118</v>
      </c>
      <c r="C33" s="779">
        <f>SUM(C13:C32)</f>
        <v>69660</v>
      </c>
    </row>
    <row r="34" ht="12.75">
      <c r="C34" s="185"/>
    </row>
    <row r="37" spans="2:3" ht="12.75">
      <c r="B37" s="863" t="s">
        <v>524</v>
      </c>
      <c r="C37" s="863"/>
    </row>
    <row r="38" spans="2:3" ht="12.75">
      <c r="B38" s="863"/>
      <c r="C38" s="863"/>
    </row>
    <row r="39" spans="2:3" ht="12.75">
      <c r="B39" s="863"/>
      <c r="C39" s="863"/>
    </row>
    <row r="40" spans="2:3" ht="12.75">
      <c r="B40" s="863"/>
      <c r="C40" s="863"/>
    </row>
    <row r="41" spans="2:3" ht="12.75">
      <c r="B41" s="863"/>
      <c r="C41" s="863"/>
    </row>
    <row r="42" spans="2:3" ht="12.75">
      <c r="B42" s="863"/>
      <c r="C42" s="863"/>
    </row>
  </sheetData>
  <sheetProtection/>
  <mergeCells count="3">
    <mergeCell ref="B37:C42"/>
    <mergeCell ref="B5:C5"/>
    <mergeCell ref="B4:C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37.375" style="152" customWidth="1"/>
    <col min="2" max="2" width="10.25390625" style="152" customWidth="1"/>
    <col min="3" max="3" width="12.75390625" style="152" customWidth="1"/>
    <col min="4" max="4" width="18.375" style="152" customWidth="1"/>
    <col min="5" max="7" width="9.125" style="152" customWidth="1"/>
    <col min="8" max="8" width="13.625" style="152" customWidth="1"/>
    <col min="9" max="16384" width="9.125" style="152" customWidth="1"/>
  </cols>
  <sheetData>
    <row r="1" spans="3:4" ht="12.75">
      <c r="C1" s="151" t="s">
        <v>49</v>
      </c>
      <c r="D1" s="152" t="str">
        <f>b_k_jc_!B1</f>
        <v>melléklet a …/2015. (VI. …) önkormányzati rendelethez</v>
      </c>
    </row>
    <row r="5" spans="2:4" ht="12.75">
      <c r="B5" s="216" t="s">
        <v>139</v>
      </c>
      <c r="C5" s="216"/>
      <c r="D5" s="216"/>
    </row>
    <row r="6" spans="2:4" ht="12.75">
      <c r="B6" s="806" t="s">
        <v>447</v>
      </c>
      <c r="C6" s="806"/>
      <c r="D6" s="806"/>
    </row>
    <row r="9" spans="2:8" ht="12.75">
      <c r="B9" s="152" t="s">
        <v>140</v>
      </c>
      <c r="H9" s="152" t="s">
        <v>75</v>
      </c>
    </row>
    <row r="10" spans="1:8" ht="12.75">
      <c r="A10" s="884" t="s">
        <v>56</v>
      </c>
      <c r="B10" s="881" t="s">
        <v>141</v>
      </c>
      <c r="C10" s="881" t="s">
        <v>142</v>
      </c>
      <c r="D10" s="881" t="s">
        <v>448</v>
      </c>
      <c r="E10" s="875" t="s">
        <v>143</v>
      </c>
      <c r="F10" s="875"/>
      <c r="G10" s="875"/>
      <c r="H10" s="875"/>
    </row>
    <row r="11" spans="1:8" ht="12.75">
      <c r="A11" s="884"/>
      <c r="B11" s="881"/>
      <c r="C11" s="881"/>
      <c r="D11" s="881"/>
      <c r="E11" s="432" t="s">
        <v>52</v>
      </c>
      <c r="F11" s="432" t="s">
        <v>399</v>
      </c>
      <c r="G11" s="432" t="s">
        <v>449</v>
      </c>
      <c r="H11" s="433" t="s">
        <v>144</v>
      </c>
    </row>
    <row r="12" spans="1:8" ht="12.75">
      <c r="A12" s="434" t="s">
        <v>145</v>
      </c>
      <c r="B12" s="435" t="s">
        <v>146</v>
      </c>
      <c r="C12" s="440">
        <v>111932</v>
      </c>
      <c r="D12" s="440">
        <v>20350</v>
      </c>
      <c r="E12" s="441">
        <v>6790</v>
      </c>
      <c r="F12" s="441">
        <v>6790</v>
      </c>
      <c r="G12" s="441">
        <v>6770</v>
      </c>
      <c r="H12" s="212"/>
    </row>
    <row r="13" spans="1:8" ht="12.75">
      <c r="A13" s="205"/>
      <c r="B13" s="436"/>
      <c r="C13" s="442"/>
      <c r="D13" s="443"/>
      <c r="E13" s="235"/>
      <c r="F13" s="235"/>
      <c r="G13" s="235"/>
      <c r="H13" s="444"/>
    </row>
    <row r="14" spans="1:8" ht="12.75">
      <c r="A14" s="437"/>
      <c r="B14" s="438"/>
      <c r="C14" s="445"/>
      <c r="D14" s="445"/>
      <c r="E14" s="446"/>
      <c r="F14" s="446"/>
      <c r="G14" s="446"/>
      <c r="H14" s="447"/>
    </row>
    <row r="15" spans="1:8" ht="12.75">
      <c r="A15" s="439"/>
      <c r="B15" s="438"/>
      <c r="C15" s="445"/>
      <c r="D15" s="445"/>
      <c r="E15" s="446"/>
      <c r="F15" s="446"/>
      <c r="G15" s="446"/>
      <c r="H15" s="447"/>
    </row>
    <row r="16" spans="1:8" ht="12.75">
      <c r="A16" s="439"/>
      <c r="B16" s="438"/>
      <c r="C16" s="445"/>
      <c r="D16" s="445"/>
      <c r="E16" s="446"/>
      <c r="F16" s="446"/>
      <c r="G16" s="446"/>
      <c r="H16" s="447"/>
    </row>
    <row r="17" spans="1:8" ht="12.75">
      <c r="A17" s="199" t="s">
        <v>118</v>
      </c>
      <c r="B17" s="181"/>
      <c r="C17" s="448">
        <f aca="true" t="shared" si="0" ref="C17:H17">SUM(C12:C16)</f>
        <v>111932</v>
      </c>
      <c r="D17" s="448">
        <f t="shared" si="0"/>
        <v>20350</v>
      </c>
      <c r="E17" s="448">
        <f t="shared" si="0"/>
        <v>6790</v>
      </c>
      <c r="F17" s="448">
        <f t="shared" si="0"/>
        <v>6790</v>
      </c>
      <c r="G17" s="448">
        <f t="shared" si="0"/>
        <v>6770</v>
      </c>
      <c r="H17" s="448">
        <f t="shared" si="0"/>
        <v>0</v>
      </c>
    </row>
    <row r="18" spans="3:8" ht="12.75">
      <c r="C18" s="198"/>
      <c r="D18" s="198"/>
      <c r="E18" s="198"/>
      <c r="F18" s="198"/>
      <c r="G18" s="198"/>
      <c r="H18" s="198"/>
    </row>
    <row r="20" spans="1:7" ht="12.75">
      <c r="A20" s="876" t="s">
        <v>450</v>
      </c>
      <c r="B20" s="876"/>
      <c r="C20" s="876"/>
      <c r="D20" s="876"/>
      <c r="E20" s="876"/>
      <c r="F20" s="876"/>
      <c r="G20" s="876"/>
    </row>
    <row r="21" spans="1:7" ht="12.75">
      <c r="A21" s="876"/>
      <c r="B21" s="876"/>
      <c r="C21" s="876"/>
      <c r="D21" s="876"/>
      <c r="E21" s="876"/>
      <c r="F21" s="876"/>
      <c r="G21" s="876"/>
    </row>
    <row r="24" spans="2:7" ht="12.75">
      <c r="B24" s="152" t="s">
        <v>147</v>
      </c>
      <c r="G24" s="152" t="s">
        <v>87</v>
      </c>
    </row>
    <row r="25" spans="1:8" ht="12.75">
      <c r="A25" s="877" t="s">
        <v>56</v>
      </c>
      <c r="B25" s="878"/>
      <c r="C25" s="878"/>
      <c r="D25" s="802" t="s">
        <v>601</v>
      </c>
      <c r="E25" s="882" t="s">
        <v>143</v>
      </c>
      <c r="F25" s="882"/>
      <c r="G25" s="882"/>
      <c r="H25" s="883"/>
    </row>
    <row r="26" spans="1:8" ht="12.75">
      <c r="A26" s="879"/>
      <c r="B26" s="880"/>
      <c r="C26" s="880"/>
      <c r="D26" s="881"/>
      <c r="E26" s="432" t="s">
        <v>52</v>
      </c>
      <c r="F26" s="432" t="s">
        <v>399</v>
      </c>
      <c r="G26" s="432" t="s">
        <v>449</v>
      </c>
      <c r="H26" s="773" t="s">
        <v>144</v>
      </c>
    </row>
    <row r="27" spans="1:8" ht="12.75">
      <c r="A27" s="873" t="s">
        <v>148</v>
      </c>
      <c r="B27" s="874"/>
      <c r="C27" s="874"/>
      <c r="D27" s="239">
        <v>76200</v>
      </c>
      <c r="E27" s="239">
        <v>76200</v>
      </c>
      <c r="F27" s="239"/>
      <c r="G27" s="239"/>
      <c r="H27" s="487"/>
    </row>
    <row r="28" spans="1:8" ht="12.75">
      <c r="A28" s="865" t="s">
        <v>495</v>
      </c>
      <c r="B28" s="866"/>
      <c r="C28" s="866"/>
      <c r="D28" s="235">
        <v>47600</v>
      </c>
      <c r="E28" s="235">
        <v>47600</v>
      </c>
      <c r="F28" s="235"/>
      <c r="G28" s="235"/>
      <c r="H28" s="480"/>
    </row>
    <row r="29" spans="1:8" ht="12.75">
      <c r="A29" s="865" t="s">
        <v>388</v>
      </c>
      <c r="B29" s="866"/>
      <c r="C29" s="866"/>
      <c r="D29" s="235">
        <v>4435</v>
      </c>
      <c r="E29" s="235">
        <v>4435</v>
      </c>
      <c r="F29" s="235"/>
      <c r="G29" s="235"/>
      <c r="H29" s="480"/>
    </row>
    <row r="30" spans="1:8" ht="12.75">
      <c r="A30" s="870" t="s">
        <v>496</v>
      </c>
      <c r="B30" s="871"/>
      <c r="C30" s="872"/>
      <c r="D30" s="235">
        <v>3952</v>
      </c>
      <c r="E30" s="235">
        <v>3952</v>
      </c>
      <c r="F30" s="235"/>
      <c r="G30" s="235"/>
      <c r="H30" s="480"/>
    </row>
    <row r="31" spans="1:8" ht="12.75">
      <c r="A31" s="870" t="s">
        <v>497</v>
      </c>
      <c r="B31" s="871"/>
      <c r="C31" s="872"/>
      <c r="D31" s="235">
        <v>27940</v>
      </c>
      <c r="E31" s="235">
        <v>27940</v>
      </c>
      <c r="F31" s="235"/>
      <c r="G31" s="235"/>
      <c r="H31" s="480"/>
    </row>
    <row r="32" spans="1:8" ht="12.75">
      <c r="A32" s="865" t="s">
        <v>381</v>
      </c>
      <c r="B32" s="866"/>
      <c r="C32" s="866"/>
      <c r="D32" s="235">
        <v>12700</v>
      </c>
      <c r="E32" s="235">
        <v>12700</v>
      </c>
      <c r="F32" s="235">
        <v>8000</v>
      </c>
      <c r="G32" s="235">
        <v>8000</v>
      </c>
      <c r="H32" s="480">
        <v>80000</v>
      </c>
    </row>
    <row r="33" spans="1:8" ht="12.75">
      <c r="A33" s="867" t="s">
        <v>149</v>
      </c>
      <c r="B33" s="868"/>
      <c r="C33" s="868"/>
      <c r="D33" s="774">
        <f>SUM(D27:D32)</f>
        <v>172827</v>
      </c>
      <c r="E33" s="774">
        <f>SUM(E27:E32)</f>
        <v>172827</v>
      </c>
      <c r="F33" s="774">
        <f>SUM(F27:F32)</f>
        <v>8000</v>
      </c>
      <c r="G33" s="774">
        <f>SUM(G27:G32)</f>
        <v>8000</v>
      </c>
      <c r="H33" s="775">
        <f>SUM(H27:H32)</f>
        <v>80000</v>
      </c>
    </row>
    <row r="34" spans="1:8" ht="12.75">
      <c r="A34" s="869"/>
      <c r="B34" s="869"/>
      <c r="C34" s="869"/>
      <c r="D34" s="198"/>
      <c r="E34" s="198"/>
      <c r="F34" s="198"/>
      <c r="G34" s="198"/>
      <c r="H34" s="198"/>
    </row>
    <row r="35" spans="4:8" ht="12.75">
      <c r="D35" s="190">
        <f>SUM(E33:H33)</f>
        <v>268827</v>
      </c>
      <c r="E35" s="198"/>
      <c r="F35" s="198"/>
      <c r="G35" s="198"/>
      <c r="H35" s="198"/>
    </row>
  </sheetData>
  <sheetProtection/>
  <mergeCells count="18">
    <mergeCell ref="B6:D6"/>
    <mergeCell ref="A10:A11"/>
    <mergeCell ref="B10:B11"/>
    <mergeCell ref="C10:C11"/>
    <mergeCell ref="D10:D11"/>
    <mergeCell ref="A27:C27"/>
    <mergeCell ref="A28:C28"/>
    <mergeCell ref="E10:H10"/>
    <mergeCell ref="A20:G21"/>
    <mergeCell ref="A25:C26"/>
    <mergeCell ref="D25:D26"/>
    <mergeCell ref="E25:H25"/>
    <mergeCell ref="A29:C29"/>
    <mergeCell ref="A32:C32"/>
    <mergeCell ref="A33:C33"/>
    <mergeCell ref="A34:C34"/>
    <mergeCell ref="A30:C30"/>
    <mergeCell ref="A31:C3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25">
      <selection activeCell="B4" sqref="B4:I4"/>
    </sheetView>
  </sheetViews>
  <sheetFormatPr defaultColWidth="9.00390625" defaultRowHeight="12.75"/>
  <cols>
    <col min="1" max="1" width="3.875" style="2" customWidth="1"/>
    <col min="2" max="2" width="7.125" style="2" customWidth="1"/>
    <col min="3" max="3" width="7.00390625" style="2" customWidth="1"/>
    <col min="4" max="4" width="6.875" style="2" customWidth="1"/>
    <col min="5" max="5" width="10.875" style="2" customWidth="1"/>
    <col min="6" max="8" width="9.125" style="2" customWidth="1"/>
    <col min="9" max="9" width="12.875" style="2" customWidth="1"/>
    <col min="10" max="16384" width="9.125" style="2" customWidth="1"/>
  </cols>
  <sheetData>
    <row r="2" spans="1:2" ht="12.75">
      <c r="A2" s="1" t="s">
        <v>166</v>
      </c>
      <c r="B2" s="2" t="str">
        <f>b_k_jc_!B1</f>
        <v>melléklet a …/2015. (VI. …) önkormányzati rendelethez</v>
      </c>
    </row>
    <row r="4" spans="2:9" ht="12.75">
      <c r="B4" s="864" t="s">
        <v>451</v>
      </c>
      <c r="C4" s="864"/>
      <c r="D4" s="864"/>
      <c r="E4" s="864"/>
      <c r="F4" s="864"/>
      <c r="G4" s="864"/>
      <c r="H4" s="864"/>
      <c r="I4" s="864"/>
    </row>
    <row r="7" spans="2:9" ht="12.75">
      <c r="B7" s="449" t="s">
        <v>76</v>
      </c>
      <c r="C7" s="450" t="s">
        <v>150</v>
      </c>
      <c r="D7" s="450" t="s">
        <v>151</v>
      </c>
      <c r="E7" s="450" t="s">
        <v>402</v>
      </c>
      <c r="F7" s="885" t="s">
        <v>152</v>
      </c>
      <c r="G7" s="885"/>
      <c r="H7" s="885"/>
      <c r="I7" s="885"/>
    </row>
    <row r="8" spans="2:9" ht="12.75">
      <c r="B8" s="279" t="s">
        <v>106</v>
      </c>
      <c r="C8" s="227"/>
      <c r="D8" s="227"/>
      <c r="E8" s="451"/>
      <c r="F8" s="276" t="s">
        <v>403</v>
      </c>
      <c r="G8" s="452"/>
      <c r="H8" s="452"/>
      <c r="I8" s="453"/>
    </row>
    <row r="9" spans="2:9" ht="12.75" customHeight="1">
      <c r="B9" s="230" t="s">
        <v>106</v>
      </c>
      <c r="C9" s="228" t="s">
        <v>153</v>
      </c>
      <c r="D9" s="228"/>
      <c r="E9" s="228"/>
      <c r="F9" s="886" t="str">
        <f>i_kiad_!B18</f>
        <v>Önk. jogalk., önk. ig. tev.</v>
      </c>
      <c r="G9" s="886"/>
      <c r="H9" s="886"/>
      <c r="I9" s="886"/>
    </row>
    <row r="10" spans="2:9" ht="12.75">
      <c r="B10" s="230" t="s">
        <v>106</v>
      </c>
      <c r="C10" s="228" t="s">
        <v>154</v>
      </c>
      <c r="D10" s="228"/>
      <c r="E10" s="228"/>
      <c r="F10" s="229" t="str">
        <f>i_kiad_!B19</f>
        <v>Lakó és nem l. ing. kezelése</v>
      </c>
      <c r="G10" s="280"/>
      <c r="H10" s="280"/>
      <c r="I10" s="454"/>
    </row>
    <row r="11" spans="2:9" ht="12.75">
      <c r="B11" s="230" t="s">
        <v>106</v>
      </c>
      <c r="C11" s="228" t="s">
        <v>155</v>
      </c>
      <c r="D11" s="228"/>
      <c r="E11" s="228"/>
      <c r="F11" s="229" t="str">
        <f>i_kiad_!B20</f>
        <v>Intézm. Étk.  (konyha)</v>
      </c>
      <c r="G11" s="280"/>
      <c r="H11" s="280"/>
      <c r="I11" s="454"/>
    </row>
    <row r="12" spans="2:9" ht="12.75">
      <c r="B12" s="230" t="s">
        <v>106</v>
      </c>
      <c r="C12" s="228" t="s">
        <v>156</v>
      </c>
      <c r="D12" s="228"/>
      <c r="E12" s="228"/>
      <c r="F12" s="229" t="str">
        <f>i_kiad_!B21</f>
        <v>Közutak fenntart. üz., fejlesztése</v>
      </c>
      <c r="G12" s="280"/>
      <c r="H12" s="280"/>
      <c r="I12" s="454"/>
    </row>
    <row r="13" spans="2:9" ht="12.75">
      <c r="B13" s="230" t="s">
        <v>106</v>
      </c>
      <c r="C13" s="228" t="s">
        <v>157</v>
      </c>
      <c r="D13" s="228"/>
      <c r="E13" s="228"/>
      <c r="F13" s="229" t="str">
        <f>i_kiad_!B22</f>
        <v>Szociális ellát. (pénzb., term., étk.)</v>
      </c>
      <c r="G13" s="280"/>
      <c r="H13" s="280"/>
      <c r="I13" s="454"/>
    </row>
    <row r="14" spans="2:9" ht="14.25" customHeight="1">
      <c r="B14" s="230" t="s">
        <v>106</v>
      </c>
      <c r="C14" s="228" t="s">
        <v>158</v>
      </c>
      <c r="D14" s="228"/>
      <c r="E14" s="228"/>
      <c r="F14" s="229" t="str">
        <f>i_kiad_!B23</f>
        <v>Zöldter. kez., közvil., köztem.</v>
      </c>
      <c r="G14" s="280"/>
      <c r="H14" s="280"/>
      <c r="I14" s="454"/>
    </row>
    <row r="15" spans="2:9" ht="12.75">
      <c r="B15" s="230" t="s">
        <v>106</v>
      </c>
      <c r="C15" s="228" t="s">
        <v>159</v>
      </c>
      <c r="D15" s="228"/>
      <c r="E15" s="228"/>
      <c r="F15" s="229" t="str">
        <f>i_kiad_!B24</f>
        <v>Városgazd. egyéb</v>
      </c>
      <c r="G15" s="280"/>
      <c r="H15" s="280"/>
      <c r="I15" s="454"/>
    </row>
    <row r="16" spans="2:9" ht="12.75">
      <c r="B16" s="230" t="s">
        <v>106</v>
      </c>
      <c r="C16" s="228" t="s">
        <v>160</v>
      </c>
      <c r="D16" s="228"/>
      <c r="E16" s="228"/>
      <c r="F16" s="229" t="str">
        <f>i_kiad_!B25</f>
        <v>Intézmény üz. (PSÁI, TMG)</v>
      </c>
      <c r="G16" s="280"/>
      <c r="H16" s="280"/>
      <c r="I16" s="454"/>
    </row>
    <row r="17" spans="2:9" ht="12.75">
      <c r="B17" s="230" t="s">
        <v>106</v>
      </c>
      <c r="C17" s="228" t="s">
        <v>161</v>
      </c>
      <c r="D17" s="228"/>
      <c r="E17" s="228"/>
      <c r="F17" s="229" t="str">
        <f>i_kiad_!B26</f>
        <v>Sport-csarnok</v>
      </c>
      <c r="G17" s="280"/>
      <c r="H17" s="280"/>
      <c r="I17" s="454"/>
    </row>
    <row r="18" spans="2:9" ht="12.75">
      <c r="B18" s="230" t="s">
        <v>106</v>
      </c>
      <c r="C18" s="228" t="s">
        <v>162</v>
      </c>
      <c r="D18" s="228"/>
      <c r="E18" s="228"/>
      <c r="F18" s="229" t="str">
        <f>i_kiad_!B27</f>
        <v>Család és nővéd., ifj. eü.</v>
      </c>
      <c r="G18" s="280"/>
      <c r="H18" s="280"/>
      <c r="I18" s="454"/>
    </row>
    <row r="19" spans="2:9" ht="12.75">
      <c r="B19" s="230" t="s">
        <v>106</v>
      </c>
      <c r="C19" s="228" t="s">
        <v>163</v>
      </c>
      <c r="D19" s="228"/>
      <c r="E19" s="228"/>
      <c r="F19" s="229" t="str">
        <f>i_kiad_!B28</f>
        <v>Közfog-lalkoztatás</v>
      </c>
      <c r="G19" s="280"/>
      <c r="H19" s="280"/>
      <c r="I19" s="454"/>
    </row>
    <row r="20" spans="2:9" ht="12.75">
      <c r="B20" s="230" t="s">
        <v>106</v>
      </c>
      <c r="C20" s="228" t="s">
        <v>164</v>
      </c>
      <c r="D20" s="228"/>
      <c r="E20" s="228"/>
      <c r="F20" s="229" t="str">
        <f>i_kiad_!B29</f>
        <v>Kiskastély, lovarda, makettpark</v>
      </c>
      <c r="G20" s="280"/>
      <c r="H20" s="280"/>
      <c r="I20" s="454"/>
    </row>
    <row r="21" spans="2:9" ht="12.75">
      <c r="B21" s="230" t="s">
        <v>106</v>
      </c>
      <c r="C21" s="228" t="s">
        <v>165</v>
      </c>
      <c r="D21" s="228"/>
      <c r="E21" s="228"/>
      <c r="F21" s="229" t="str">
        <f>i_kiad_!B30</f>
        <v>Önkorm. egyéb fea.</v>
      </c>
      <c r="G21" s="280"/>
      <c r="H21" s="280"/>
      <c r="I21" s="454"/>
    </row>
    <row r="22" spans="2:9" ht="12.75">
      <c r="B22" s="230" t="s">
        <v>183</v>
      </c>
      <c r="C22" s="228"/>
      <c r="D22" s="228"/>
      <c r="E22" s="228"/>
      <c r="F22" s="229" t="s">
        <v>404</v>
      </c>
      <c r="G22" s="280"/>
      <c r="H22" s="280"/>
      <c r="I22" s="454"/>
    </row>
    <row r="23" spans="2:9" ht="12.75">
      <c r="B23" s="230" t="s">
        <v>183</v>
      </c>
      <c r="C23" s="228" t="s">
        <v>153</v>
      </c>
      <c r="D23" s="228"/>
      <c r="E23" s="228"/>
      <c r="F23" s="229" t="s">
        <v>405</v>
      </c>
      <c r="G23" s="280"/>
      <c r="H23" s="280"/>
      <c r="I23" s="454"/>
    </row>
    <row r="24" spans="2:9" ht="12.75">
      <c r="B24" s="230" t="s">
        <v>183</v>
      </c>
      <c r="C24" s="228" t="s">
        <v>154</v>
      </c>
      <c r="D24" s="228"/>
      <c r="E24" s="228"/>
      <c r="F24" s="229" t="s">
        <v>32</v>
      </c>
      <c r="G24" s="280"/>
      <c r="H24" s="280"/>
      <c r="I24" s="454"/>
    </row>
    <row r="25" spans="2:9" ht="12.75">
      <c r="B25" s="230" t="s">
        <v>183</v>
      </c>
      <c r="C25" s="228" t="s">
        <v>155</v>
      </c>
      <c r="D25" s="228"/>
      <c r="E25" s="228"/>
      <c r="F25" s="229" t="s">
        <v>59</v>
      </c>
      <c r="G25" s="280"/>
      <c r="H25" s="280"/>
      <c r="I25" s="454"/>
    </row>
    <row r="26" spans="2:9" ht="12.75">
      <c r="B26" s="230"/>
      <c r="C26" s="228"/>
      <c r="D26" s="228"/>
      <c r="E26" s="228"/>
      <c r="F26" s="229"/>
      <c r="G26" s="280"/>
      <c r="H26" s="280"/>
      <c r="I26" s="454"/>
    </row>
    <row r="27" spans="2:9" ht="12.75">
      <c r="B27" s="230"/>
      <c r="C27" s="228"/>
      <c r="D27" s="228"/>
      <c r="E27" s="228"/>
      <c r="F27" s="229"/>
      <c r="G27" s="280"/>
      <c r="H27" s="280"/>
      <c r="I27" s="454"/>
    </row>
    <row r="28" spans="2:9" ht="12.75">
      <c r="B28" s="230"/>
      <c r="C28" s="228"/>
      <c r="D28" s="228"/>
      <c r="E28" s="228"/>
      <c r="F28" s="229"/>
      <c r="G28" s="280"/>
      <c r="H28" s="280"/>
      <c r="I28" s="454"/>
    </row>
    <row r="29" spans="2:9" ht="12.75">
      <c r="B29" s="230"/>
      <c r="C29" s="228"/>
      <c r="D29" s="228"/>
      <c r="E29" s="228"/>
      <c r="F29" s="229"/>
      <c r="G29" s="280"/>
      <c r="H29" s="280"/>
      <c r="I29" s="454"/>
    </row>
    <row r="30" spans="2:9" ht="12.75">
      <c r="B30" s="230"/>
      <c r="C30" s="228"/>
      <c r="D30" s="228"/>
      <c r="E30" s="228"/>
      <c r="F30" s="229"/>
      <c r="G30" s="280"/>
      <c r="H30" s="280"/>
      <c r="I30" s="454"/>
    </row>
    <row r="31" spans="2:9" ht="12.75">
      <c r="B31" s="230"/>
      <c r="C31" s="228"/>
      <c r="D31" s="228"/>
      <c r="E31" s="228"/>
      <c r="F31" s="229"/>
      <c r="G31" s="280"/>
      <c r="H31" s="280"/>
      <c r="I31" s="454"/>
    </row>
    <row r="32" spans="2:9" ht="12.75">
      <c r="B32" s="230"/>
      <c r="C32" s="228"/>
      <c r="D32" s="228"/>
      <c r="E32" s="228"/>
      <c r="F32" s="229"/>
      <c r="G32" s="280"/>
      <c r="H32" s="280"/>
      <c r="I32" s="454"/>
    </row>
    <row r="33" spans="2:9" ht="12.75">
      <c r="B33" s="230"/>
      <c r="C33" s="228"/>
      <c r="D33" s="228"/>
      <c r="E33" s="228"/>
      <c r="F33" s="229"/>
      <c r="G33" s="280"/>
      <c r="H33" s="280"/>
      <c r="I33" s="454"/>
    </row>
    <row r="34" spans="2:9" ht="12.75">
      <c r="B34" s="230"/>
      <c r="C34" s="228"/>
      <c r="D34" s="228"/>
      <c r="E34" s="228"/>
      <c r="F34" s="229"/>
      <c r="G34" s="280"/>
      <c r="H34" s="280"/>
      <c r="I34" s="454"/>
    </row>
    <row r="35" spans="2:9" ht="12.75">
      <c r="B35" s="230"/>
      <c r="C35" s="228"/>
      <c r="D35" s="228"/>
      <c r="E35" s="228"/>
      <c r="F35" s="229"/>
      <c r="G35" s="280"/>
      <c r="H35" s="280"/>
      <c r="I35" s="454"/>
    </row>
    <row r="36" spans="2:9" ht="12.75">
      <c r="B36" s="248"/>
      <c r="C36" s="249"/>
      <c r="D36" s="228"/>
      <c r="E36" s="249"/>
      <c r="F36" s="277"/>
      <c r="G36" s="455"/>
      <c r="H36" s="455"/>
      <c r="I36" s="456"/>
    </row>
    <row r="37" spans="2:9" ht="12.75">
      <c r="B37" s="248"/>
      <c r="C37" s="249"/>
      <c r="D37" s="228"/>
      <c r="E37" s="249"/>
      <c r="F37" s="277"/>
      <c r="G37" s="455"/>
      <c r="H37" s="455"/>
      <c r="I37" s="456"/>
    </row>
    <row r="38" spans="2:9" ht="12.75">
      <c r="B38" s="248"/>
      <c r="C38" s="249"/>
      <c r="D38" s="228"/>
      <c r="E38" s="249"/>
      <c r="F38" s="277"/>
      <c r="G38" s="455"/>
      <c r="H38" s="455"/>
      <c r="I38" s="456"/>
    </row>
    <row r="39" spans="2:9" ht="12.75">
      <c r="B39" s="248"/>
      <c r="C39" s="249"/>
      <c r="D39" s="228"/>
      <c r="E39" s="249"/>
      <c r="F39" s="277"/>
      <c r="G39" s="455"/>
      <c r="H39" s="455"/>
      <c r="I39" s="456"/>
    </row>
    <row r="40" spans="2:9" ht="12.75">
      <c r="B40" s="248"/>
      <c r="C40" s="249"/>
      <c r="D40" s="228"/>
      <c r="E40" s="249"/>
      <c r="F40" s="277"/>
      <c r="G40" s="455"/>
      <c r="H40" s="455"/>
      <c r="I40" s="456"/>
    </row>
    <row r="41" spans="2:9" ht="12.75">
      <c r="B41" s="230"/>
      <c r="C41" s="228"/>
      <c r="D41" s="228"/>
      <c r="E41" s="228"/>
      <c r="F41" s="229"/>
      <c r="G41" s="280"/>
      <c r="H41" s="280"/>
      <c r="I41" s="454"/>
    </row>
  </sheetData>
  <sheetProtection/>
  <mergeCells count="3">
    <mergeCell ref="F7:I7"/>
    <mergeCell ref="F9:I9"/>
    <mergeCell ref="B4:I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E124" sqref="E124"/>
    </sheetView>
  </sheetViews>
  <sheetFormatPr defaultColWidth="9.00390625" defaultRowHeight="12.75"/>
  <cols>
    <col min="1" max="16384" width="9.125" style="2" customWidth="1"/>
  </cols>
  <sheetData>
    <row r="1" spans="2:3" ht="12.75">
      <c r="B1" s="1" t="s">
        <v>167</v>
      </c>
      <c r="C1" s="2" t="str">
        <f>b_k_jc_!B1</f>
        <v>melléklet a …/2015. (VI. …) önkormányzati rendelethez</v>
      </c>
    </row>
    <row r="3" ht="12.75">
      <c r="D3" s="457"/>
    </row>
    <row r="4" spans="1:9" ht="12.75">
      <c r="A4" s="864" t="s">
        <v>200</v>
      </c>
      <c r="B4" s="864"/>
      <c r="C4" s="864"/>
      <c r="D4" s="864"/>
      <c r="E4" s="864"/>
      <c r="F4" s="864"/>
      <c r="G4" s="864"/>
      <c r="H4" s="864"/>
      <c r="I4" s="864"/>
    </row>
    <row r="6" spans="1:6" ht="12.75">
      <c r="A6" s="226" t="s">
        <v>153</v>
      </c>
      <c r="B6" s="458" t="s">
        <v>201</v>
      </c>
      <c r="E6" s="458"/>
      <c r="F6" s="458"/>
    </row>
    <row r="7" spans="1:9" ht="12.75">
      <c r="A7" s="863" t="s">
        <v>408</v>
      </c>
      <c r="B7" s="863"/>
      <c r="C7" s="863"/>
      <c r="D7" s="863"/>
      <c r="E7" s="863"/>
      <c r="F7" s="863"/>
      <c r="G7" s="863"/>
      <c r="H7" s="863"/>
      <c r="I7" s="863"/>
    </row>
    <row r="8" spans="1:9" ht="12.75">
      <c r="A8" s="863"/>
      <c r="B8" s="863"/>
      <c r="C8" s="863"/>
      <c r="D8" s="863"/>
      <c r="E8" s="863"/>
      <c r="F8" s="863"/>
      <c r="G8" s="863"/>
      <c r="H8" s="863"/>
      <c r="I8" s="863"/>
    </row>
    <row r="9" spans="1:9" ht="12.75">
      <c r="A9" s="863"/>
      <c r="B9" s="863"/>
      <c r="C9" s="863"/>
      <c r="D9" s="863"/>
      <c r="E9" s="863"/>
      <c r="F9" s="863"/>
      <c r="G9" s="863"/>
      <c r="H9" s="863"/>
      <c r="I9" s="863"/>
    </row>
    <row r="10" spans="1:9" ht="12.75">
      <c r="A10" s="863"/>
      <c r="B10" s="863"/>
      <c r="C10" s="863"/>
      <c r="D10" s="863"/>
      <c r="E10" s="863"/>
      <c r="F10" s="863"/>
      <c r="G10" s="863"/>
      <c r="H10" s="863"/>
      <c r="I10" s="863"/>
    </row>
    <row r="11" spans="1:9" ht="12.75">
      <c r="A11" s="245"/>
      <c r="B11" s="245"/>
      <c r="C11" s="245"/>
      <c r="D11" s="245"/>
      <c r="E11" s="245"/>
      <c r="F11" s="245"/>
      <c r="G11" s="245"/>
      <c r="H11" s="245"/>
      <c r="I11" s="245"/>
    </row>
    <row r="12" spans="1:9" ht="12.75">
      <c r="A12" s="245" t="s">
        <v>154</v>
      </c>
      <c r="B12" s="888" t="s">
        <v>202</v>
      </c>
      <c r="C12" s="887"/>
      <c r="D12" s="887"/>
      <c r="E12" s="887"/>
      <c r="F12" s="887"/>
      <c r="G12" s="887"/>
      <c r="H12" s="887"/>
      <c r="I12" s="887"/>
    </row>
    <row r="13" spans="1:9" ht="12.75">
      <c r="A13" s="245"/>
      <c r="B13" s="887"/>
      <c r="C13" s="887"/>
      <c r="D13" s="887"/>
      <c r="E13" s="887"/>
      <c r="F13" s="887"/>
      <c r="G13" s="887"/>
      <c r="H13" s="887"/>
      <c r="I13" s="887"/>
    </row>
    <row r="14" spans="1:9" ht="12.75">
      <c r="A14" s="863" t="s">
        <v>203</v>
      </c>
      <c r="B14" s="887"/>
      <c r="C14" s="887"/>
      <c r="D14" s="887"/>
      <c r="E14" s="887"/>
      <c r="F14" s="887"/>
      <c r="G14" s="887"/>
      <c r="H14" s="887"/>
      <c r="I14" s="887"/>
    </row>
    <row r="15" spans="1:9" ht="12.75">
      <c r="A15" s="887"/>
      <c r="B15" s="887"/>
      <c r="C15" s="887"/>
      <c r="D15" s="887"/>
      <c r="E15" s="887"/>
      <c r="F15" s="887"/>
      <c r="G15" s="887"/>
      <c r="H15" s="887"/>
      <c r="I15" s="887"/>
    </row>
    <row r="16" spans="1:9" ht="12.75">
      <c r="A16" s="887"/>
      <c r="B16" s="887"/>
      <c r="C16" s="887"/>
      <c r="D16" s="887"/>
      <c r="E16" s="887"/>
      <c r="F16" s="887"/>
      <c r="G16" s="887"/>
      <c r="H16" s="887"/>
      <c r="I16" s="887"/>
    </row>
    <row r="17" spans="1:9" ht="12.75">
      <c r="A17" s="186"/>
      <c r="B17" s="186"/>
      <c r="C17" s="186"/>
      <c r="D17" s="186"/>
      <c r="E17" s="186"/>
      <c r="F17" s="186"/>
      <c r="G17" s="186"/>
      <c r="H17" s="186"/>
      <c r="I17" s="186"/>
    </row>
    <row r="18" spans="1:6" ht="12.75">
      <c r="A18" s="226" t="s">
        <v>155</v>
      </c>
      <c r="B18" s="458" t="s">
        <v>204</v>
      </c>
      <c r="E18" s="458"/>
      <c r="F18" s="458"/>
    </row>
    <row r="19" spans="1:9" ht="12.75">
      <c r="A19" s="863" t="s">
        <v>409</v>
      </c>
      <c r="B19" s="863"/>
      <c r="C19" s="863"/>
      <c r="D19" s="863"/>
      <c r="E19" s="863"/>
      <c r="F19" s="863"/>
      <c r="G19" s="863"/>
      <c r="H19" s="863"/>
      <c r="I19" s="863"/>
    </row>
    <row r="20" spans="1:9" ht="12.75">
      <c r="A20" s="863"/>
      <c r="B20" s="863"/>
      <c r="C20" s="863"/>
      <c r="D20" s="863"/>
      <c r="E20" s="863"/>
      <c r="F20" s="863"/>
      <c r="G20" s="863"/>
      <c r="H20" s="863"/>
      <c r="I20" s="863"/>
    </row>
    <row r="21" spans="1:9" ht="12.75">
      <c r="A21" s="863"/>
      <c r="B21" s="863"/>
      <c r="C21" s="863"/>
      <c r="D21" s="863"/>
      <c r="E21" s="863"/>
      <c r="F21" s="863"/>
      <c r="G21" s="863"/>
      <c r="H21" s="863"/>
      <c r="I21" s="863"/>
    </row>
    <row r="22" spans="1:9" ht="12.75">
      <c r="A22" s="863"/>
      <c r="B22" s="863"/>
      <c r="C22" s="863"/>
      <c r="D22" s="863"/>
      <c r="E22" s="863"/>
      <c r="F22" s="863"/>
      <c r="G22" s="863"/>
      <c r="H22" s="863"/>
      <c r="I22" s="863"/>
    </row>
    <row r="23" spans="1:9" ht="12.75">
      <c r="A23" s="245"/>
      <c r="B23" s="245"/>
      <c r="C23" s="245"/>
      <c r="D23" s="245"/>
      <c r="E23" s="245"/>
      <c r="F23" s="245"/>
      <c r="G23" s="245"/>
      <c r="H23" s="245"/>
      <c r="I23" s="245"/>
    </row>
    <row r="24" spans="1:9" ht="12.75">
      <c r="A24" s="245" t="s">
        <v>156</v>
      </c>
      <c r="B24" s="893" t="s">
        <v>589</v>
      </c>
      <c r="C24" s="894"/>
      <c r="D24" s="894"/>
      <c r="E24" s="894"/>
      <c r="F24" s="895"/>
      <c r="G24" s="895"/>
      <c r="H24" s="895"/>
      <c r="I24" s="895"/>
    </row>
    <row r="25" spans="1:9" ht="12.75">
      <c r="A25" s="863" t="s">
        <v>205</v>
      </c>
      <c r="B25" s="863"/>
      <c r="C25" s="863"/>
      <c r="D25" s="863"/>
      <c r="E25" s="863"/>
      <c r="F25" s="863"/>
      <c r="G25" s="863"/>
      <c r="H25" s="863"/>
      <c r="I25" s="863"/>
    </row>
    <row r="26" spans="1:9" ht="12.75">
      <c r="A26" s="863"/>
      <c r="B26" s="863"/>
      <c r="C26" s="863"/>
      <c r="D26" s="863"/>
      <c r="E26" s="863"/>
      <c r="F26" s="863"/>
      <c r="G26" s="863"/>
      <c r="H26" s="863"/>
      <c r="I26" s="863"/>
    </row>
    <row r="27" spans="1:9" ht="12.75">
      <c r="A27" s="245"/>
      <c r="B27" s="245"/>
      <c r="C27" s="245"/>
      <c r="D27" s="245"/>
      <c r="E27" s="245"/>
      <c r="F27" s="245"/>
      <c r="G27" s="245"/>
      <c r="H27" s="245"/>
      <c r="I27" s="245"/>
    </row>
    <row r="28" spans="1:9" ht="12.75">
      <c r="A28" s="245" t="s">
        <v>157</v>
      </c>
      <c r="B28" s="892" t="s">
        <v>206</v>
      </c>
      <c r="C28" s="892"/>
      <c r="D28" s="892"/>
      <c r="E28" s="892"/>
      <c r="F28" s="892"/>
      <c r="G28" s="892"/>
      <c r="H28" s="892"/>
      <c r="I28" s="892"/>
    </row>
    <row r="29" spans="1:9" ht="12.75" customHeight="1">
      <c r="A29" s="863" t="s">
        <v>207</v>
      </c>
      <c r="B29" s="863"/>
      <c r="C29" s="863"/>
      <c r="D29" s="863"/>
      <c r="E29" s="863"/>
      <c r="F29" s="863"/>
      <c r="G29" s="863"/>
      <c r="H29" s="863"/>
      <c r="I29" s="863"/>
    </row>
    <row r="30" spans="1:9" ht="12.75">
      <c r="A30" s="863"/>
      <c r="B30" s="863"/>
      <c r="C30" s="863"/>
      <c r="D30" s="863"/>
      <c r="E30" s="863"/>
      <c r="F30" s="863"/>
      <c r="G30" s="863"/>
      <c r="H30" s="863"/>
      <c r="I30" s="863"/>
    </row>
    <row r="31" spans="1:9" ht="12.75">
      <c r="A31" s="245"/>
      <c r="B31" s="246"/>
      <c r="C31" s="459"/>
      <c r="D31" s="459"/>
      <c r="E31" s="459"/>
      <c r="F31" s="459"/>
      <c r="G31" s="459"/>
      <c r="H31" s="459"/>
      <c r="I31" s="459"/>
    </row>
    <row r="32" spans="1:9" ht="12.75">
      <c r="A32" s="245" t="s">
        <v>158</v>
      </c>
      <c r="B32" s="892" t="s">
        <v>208</v>
      </c>
      <c r="C32" s="892"/>
      <c r="D32" s="892"/>
      <c r="E32" s="892"/>
      <c r="F32" s="892"/>
      <c r="G32" s="892"/>
      <c r="H32" s="892"/>
      <c r="I32" s="892"/>
    </row>
    <row r="33" spans="1:9" ht="12.75" customHeight="1">
      <c r="A33" s="863" t="s">
        <v>410</v>
      </c>
      <c r="B33" s="863"/>
      <c r="C33" s="863"/>
      <c r="D33" s="863"/>
      <c r="E33" s="863"/>
      <c r="F33" s="863"/>
      <c r="G33" s="863"/>
      <c r="H33" s="863"/>
      <c r="I33" s="863"/>
    </row>
    <row r="34" spans="1:9" ht="12.75">
      <c r="A34" s="863"/>
      <c r="B34" s="863"/>
      <c r="C34" s="863"/>
      <c r="D34" s="863"/>
      <c r="E34" s="863"/>
      <c r="F34" s="863"/>
      <c r="G34" s="863"/>
      <c r="H34" s="863"/>
      <c r="I34" s="863"/>
    </row>
    <row r="35" spans="1:9" ht="12.75">
      <c r="A35" s="245"/>
      <c r="B35" s="245"/>
      <c r="C35" s="245"/>
      <c r="D35" s="245"/>
      <c r="E35" s="245"/>
      <c r="F35" s="245"/>
      <c r="G35" s="245"/>
      <c r="H35" s="245"/>
      <c r="I35" s="245"/>
    </row>
    <row r="36" spans="1:9" ht="12.75">
      <c r="A36" s="245" t="s">
        <v>159</v>
      </c>
      <c r="B36" s="888" t="s">
        <v>209</v>
      </c>
      <c r="C36" s="888"/>
      <c r="D36" s="888"/>
      <c r="E36" s="888"/>
      <c r="F36" s="888"/>
      <c r="G36" s="888"/>
      <c r="H36" s="888"/>
      <c r="I36" s="888"/>
    </row>
    <row r="37" spans="1:9" ht="12.75">
      <c r="A37" s="863" t="s">
        <v>210</v>
      </c>
      <c r="B37" s="891"/>
      <c r="C37" s="891"/>
      <c r="D37" s="891"/>
      <c r="E37" s="891"/>
      <c r="F37" s="891"/>
      <c r="G37" s="891"/>
      <c r="H37" s="891"/>
      <c r="I37" s="891"/>
    </row>
    <row r="38" spans="1:9" ht="12.75">
      <c r="A38" s="891"/>
      <c r="B38" s="891"/>
      <c r="C38" s="891"/>
      <c r="D38" s="891"/>
      <c r="E38" s="891"/>
      <c r="F38" s="891"/>
      <c r="G38" s="891"/>
      <c r="H38" s="891"/>
      <c r="I38" s="891"/>
    </row>
    <row r="39" spans="1:9" ht="12.75">
      <c r="A39" s="459"/>
      <c r="B39" s="459"/>
      <c r="C39" s="459"/>
      <c r="D39" s="459"/>
      <c r="E39" s="459"/>
      <c r="F39" s="459"/>
      <c r="G39" s="459"/>
      <c r="H39" s="459"/>
      <c r="I39" s="459"/>
    </row>
    <row r="40" spans="1:4" ht="12.75">
      <c r="A40" s="226" t="s">
        <v>160</v>
      </c>
      <c r="B40" s="458" t="s">
        <v>211</v>
      </c>
      <c r="C40" s="458"/>
      <c r="D40" s="458"/>
    </row>
    <row r="41" spans="1:9" ht="12.75" customHeight="1">
      <c r="A41" s="863" t="s">
        <v>411</v>
      </c>
      <c r="B41" s="863"/>
      <c r="C41" s="863"/>
      <c r="D41" s="863"/>
      <c r="E41" s="863"/>
      <c r="F41" s="863"/>
      <c r="G41" s="863"/>
      <c r="H41" s="863"/>
      <c r="I41" s="863"/>
    </row>
    <row r="42" spans="1:9" ht="12.75">
      <c r="A42" s="863"/>
      <c r="B42" s="863"/>
      <c r="C42" s="863"/>
      <c r="D42" s="863"/>
      <c r="E42" s="863"/>
      <c r="F42" s="863"/>
      <c r="G42" s="863"/>
      <c r="H42" s="863"/>
      <c r="I42" s="863"/>
    </row>
    <row r="43" spans="1:9" ht="12.75">
      <c r="A43" s="245"/>
      <c r="B43" s="245"/>
      <c r="C43" s="245"/>
      <c r="D43" s="245"/>
      <c r="E43" s="245"/>
      <c r="F43" s="245"/>
      <c r="G43" s="245"/>
      <c r="H43" s="245"/>
      <c r="I43" s="245"/>
    </row>
    <row r="44" spans="1:4" ht="12.75">
      <c r="A44" s="226" t="s">
        <v>161</v>
      </c>
      <c r="B44" s="458" t="s">
        <v>212</v>
      </c>
      <c r="C44" s="458"/>
      <c r="D44" s="458"/>
    </row>
    <row r="45" spans="1:9" ht="12.75" customHeight="1">
      <c r="A45" s="863" t="s">
        <v>412</v>
      </c>
      <c r="B45" s="863"/>
      <c r="C45" s="863"/>
      <c r="D45" s="863"/>
      <c r="E45" s="863"/>
      <c r="F45" s="863"/>
      <c r="G45" s="863"/>
      <c r="H45" s="863"/>
      <c r="I45" s="863"/>
    </row>
    <row r="46" spans="1:9" ht="12.75">
      <c r="A46" s="863"/>
      <c r="B46" s="863"/>
      <c r="C46" s="863"/>
      <c r="D46" s="863"/>
      <c r="E46" s="863"/>
      <c r="F46" s="863"/>
      <c r="G46" s="863"/>
      <c r="H46" s="863"/>
      <c r="I46" s="863"/>
    </row>
    <row r="47" spans="1:9" ht="12.75">
      <c r="A47" s="459"/>
      <c r="B47" s="459"/>
      <c r="C47" s="459"/>
      <c r="D47" s="459"/>
      <c r="E47" s="459"/>
      <c r="F47" s="459"/>
      <c r="G47" s="459"/>
      <c r="H47" s="459"/>
      <c r="I47" s="459"/>
    </row>
    <row r="48" spans="1:6" ht="12.75">
      <c r="A48" s="226" t="s">
        <v>162</v>
      </c>
      <c r="B48" s="458" t="s">
        <v>213</v>
      </c>
      <c r="E48" s="458"/>
      <c r="F48" s="458"/>
    </row>
    <row r="49" spans="1:9" ht="12.75">
      <c r="A49" s="863" t="s">
        <v>413</v>
      </c>
      <c r="B49" s="887"/>
      <c r="C49" s="887"/>
      <c r="D49" s="887"/>
      <c r="E49" s="887"/>
      <c r="F49" s="887"/>
      <c r="G49" s="887"/>
      <c r="H49" s="887"/>
      <c r="I49" s="887"/>
    </row>
    <row r="50" spans="1:9" ht="12.75">
      <c r="A50" s="887"/>
      <c r="B50" s="887"/>
      <c r="C50" s="887"/>
      <c r="D50" s="887"/>
      <c r="E50" s="887"/>
      <c r="F50" s="887"/>
      <c r="G50" s="887"/>
      <c r="H50" s="887"/>
      <c r="I50" s="887"/>
    </row>
    <row r="51" spans="1:9" ht="12.75">
      <c r="A51" s="887"/>
      <c r="B51" s="887"/>
      <c r="C51" s="887"/>
      <c r="D51" s="887"/>
      <c r="E51" s="887"/>
      <c r="F51" s="887"/>
      <c r="G51" s="887"/>
      <c r="H51" s="887"/>
      <c r="I51" s="887"/>
    </row>
    <row r="52" spans="1:9" ht="12.75">
      <c r="A52" s="186"/>
      <c r="B52" s="186"/>
      <c r="C52" s="186"/>
      <c r="D52" s="186"/>
      <c r="E52" s="186"/>
      <c r="F52" s="186"/>
      <c r="G52" s="186"/>
      <c r="H52" s="186"/>
      <c r="I52" s="186"/>
    </row>
    <row r="53" spans="1:9" ht="12.75">
      <c r="A53" s="186" t="s">
        <v>214</v>
      </c>
      <c r="B53" s="890" t="s">
        <v>215</v>
      </c>
      <c r="C53" s="890"/>
      <c r="D53" s="890"/>
      <c r="E53" s="890"/>
      <c r="F53" s="890"/>
      <c r="G53" s="890"/>
      <c r="H53" s="186"/>
      <c r="I53" s="186"/>
    </row>
    <row r="54" spans="1:9" ht="12.75">
      <c r="A54" s="887" t="s">
        <v>216</v>
      </c>
      <c r="B54" s="887"/>
      <c r="C54" s="887"/>
      <c r="D54" s="887"/>
      <c r="E54" s="887"/>
      <c r="F54" s="887"/>
      <c r="G54" s="887"/>
      <c r="H54" s="887"/>
      <c r="I54" s="887"/>
    </row>
    <row r="55" spans="1:9" ht="12.75">
      <c r="A55" s="887"/>
      <c r="B55" s="887"/>
      <c r="C55" s="887"/>
      <c r="D55" s="887"/>
      <c r="E55" s="887"/>
      <c r="F55" s="887"/>
      <c r="G55" s="887"/>
      <c r="H55" s="887"/>
      <c r="I55" s="887"/>
    </row>
    <row r="56" spans="1:9" ht="12.75">
      <c r="A56" s="891"/>
      <c r="B56" s="891"/>
      <c r="C56" s="891"/>
      <c r="D56" s="891"/>
      <c r="E56" s="891"/>
      <c r="F56" s="891"/>
      <c r="G56" s="891"/>
      <c r="H56" s="891"/>
      <c r="I56" s="891"/>
    </row>
    <row r="58" spans="1:6" ht="12.75">
      <c r="A58" s="226" t="s">
        <v>164</v>
      </c>
      <c r="B58" s="458" t="s">
        <v>414</v>
      </c>
      <c r="E58" s="458"/>
      <c r="F58" s="458"/>
    </row>
    <row r="59" spans="1:9" ht="12.75">
      <c r="A59" s="863" t="s">
        <v>415</v>
      </c>
      <c r="B59" s="863"/>
      <c r="C59" s="863"/>
      <c r="D59" s="863"/>
      <c r="E59" s="863"/>
      <c r="F59" s="863"/>
      <c r="G59" s="863"/>
      <c r="H59" s="863"/>
      <c r="I59" s="863"/>
    </row>
    <row r="60" spans="1:9" ht="12.75">
      <c r="A60" s="863"/>
      <c r="B60" s="863"/>
      <c r="C60" s="863"/>
      <c r="D60" s="863"/>
      <c r="E60" s="863"/>
      <c r="F60" s="863"/>
      <c r="G60" s="863"/>
      <c r="H60" s="863"/>
      <c r="I60" s="863"/>
    </row>
    <row r="61" spans="1:9" ht="12.75">
      <c r="A61" s="863"/>
      <c r="B61" s="863"/>
      <c r="C61" s="863"/>
      <c r="D61" s="863"/>
      <c r="E61" s="863"/>
      <c r="F61" s="863"/>
      <c r="G61" s="863"/>
      <c r="H61" s="863"/>
      <c r="I61" s="863"/>
    </row>
    <row r="62" spans="1:9" ht="12.75">
      <c r="A62" s="863"/>
      <c r="B62" s="863"/>
      <c r="C62" s="863"/>
      <c r="D62" s="863"/>
      <c r="E62" s="863"/>
      <c r="F62" s="863"/>
      <c r="G62" s="863"/>
      <c r="H62" s="863"/>
      <c r="I62" s="863"/>
    </row>
    <row r="63" spans="1:9" ht="12.75">
      <c r="A63" s="245"/>
      <c r="B63" s="245"/>
      <c r="C63" s="245"/>
      <c r="D63" s="245"/>
      <c r="E63" s="245"/>
      <c r="F63" s="245"/>
      <c r="G63" s="245"/>
      <c r="H63" s="245"/>
      <c r="I63" s="245"/>
    </row>
    <row r="64" spans="1:9" ht="12.75">
      <c r="A64" s="245" t="s">
        <v>165</v>
      </c>
      <c r="B64" s="888" t="s">
        <v>217</v>
      </c>
      <c r="C64" s="889"/>
      <c r="D64" s="889"/>
      <c r="E64" s="889"/>
      <c r="F64" s="889"/>
      <c r="G64" s="889"/>
      <c r="H64" s="889"/>
      <c r="I64" s="889"/>
    </row>
    <row r="65" spans="1:9" ht="12.75">
      <c r="A65" s="863" t="s">
        <v>218</v>
      </c>
      <c r="B65" s="887"/>
      <c r="C65" s="887"/>
      <c r="D65" s="887"/>
      <c r="E65" s="887"/>
      <c r="F65" s="887"/>
      <c r="G65" s="887"/>
      <c r="H65" s="887"/>
      <c r="I65" s="887"/>
    </row>
    <row r="66" spans="1:9" ht="12.75">
      <c r="A66" s="887"/>
      <c r="B66" s="887"/>
      <c r="C66" s="887"/>
      <c r="D66" s="887"/>
      <c r="E66" s="887"/>
      <c r="F66" s="887"/>
      <c r="G66" s="887"/>
      <c r="H66" s="887"/>
      <c r="I66" s="887"/>
    </row>
    <row r="67" spans="1:9" ht="12.75">
      <c r="A67" s="186"/>
      <c r="B67" s="186"/>
      <c r="C67" s="186"/>
      <c r="D67" s="186"/>
      <c r="E67" s="186"/>
      <c r="F67" s="186"/>
      <c r="G67" s="186"/>
      <c r="H67" s="186"/>
      <c r="I67" s="186"/>
    </row>
    <row r="68" spans="1:9" ht="12.75">
      <c r="A68" s="245" t="s">
        <v>219</v>
      </c>
      <c r="B68" s="888" t="s">
        <v>138</v>
      </c>
      <c r="C68" s="889"/>
      <c r="D68" s="889"/>
      <c r="E68" s="889"/>
      <c r="F68" s="889"/>
      <c r="G68" s="889"/>
      <c r="H68" s="889"/>
      <c r="I68" s="889"/>
    </row>
    <row r="69" spans="1:9" ht="12.75">
      <c r="A69" s="863" t="s">
        <v>416</v>
      </c>
      <c r="B69" s="887"/>
      <c r="C69" s="887"/>
      <c r="D69" s="887"/>
      <c r="E69" s="887"/>
      <c r="F69" s="887"/>
      <c r="G69" s="887"/>
      <c r="H69" s="887"/>
      <c r="I69" s="887"/>
    </row>
    <row r="70" spans="1:9" ht="12.75">
      <c r="A70" s="887"/>
      <c r="B70" s="887"/>
      <c r="C70" s="887"/>
      <c r="D70" s="887"/>
      <c r="E70" s="887"/>
      <c r="F70" s="887"/>
      <c r="G70" s="887"/>
      <c r="H70" s="887"/>
      <c r="I70" s="887"/>
    </row>
    <row r="71" spans="1:9" ht="12.75">
      <c r="A71" s="245"/>
      <c r="B71" s="245"/>
      <c r="C71" s="245"/>
      <c r="D71" s="245"/>
      <c r="E71" s="245"/>
      <c r="F71" s="245"/>
      <c r="G71" s="245"/>
      <c r="H71" s="245"/>
      <c r="I71" s="245"/>
    </row>
    <row r="72" spans="1:9" ht="12.75">
      <c r="A72" s="245" t="s">
        <v>220</v>
      </c>
      <c r="B72" s="888" t="s">
        <v>221</v>
      </c>
      <c r="C72" s="889"/>
      <c r="D72" s="889"/>
      <c r="E72" s="889"/>
      <c r="F72" s="889"/>
      <c r="G72" s="889"/>
      <c r="H72" s="889"/>
      <c r="I72" s="889"/>
    </row>
    <row r="73" spans="1:9" ht="12.75">
      <c r="A73" s="863" t="s">
        <v>417</v>
      </c>
      <c r="B73" s="887"/>
      <c r="C73" s="887"/>
      <c r="D73" s="887"/>
      <c r="E73" s="887"/>
      <c r="F73" s="887"/>
      <c r="G73" s="887"/>
      <c r="H73" s="887"/>
      <c r="I73" s="887"/>
    </row>
    <row r="74" spans="1:9" ht="12.75">
      <c r="A74" s="887"/>
      <c r="B74" s="887"/>
      <c r="C74" s="887"/>
      <c r="D74" s="887"/>
      <c r="E74" s="887"/>
      <c r="F74" s="887"/>
      <c r="G74" s="887"/>
      <c r="H74" s="887"/>
      <c r="I74" s="887"/>
    </row>
    <row r="75" spans="1:9" ht="12.75">
      <c r="A75" s="186"/>
      <c r="B75" s="186"/>
      <c r="C75" s="186"/>
      <c r="D75" s="186"/>
      <c r="E75" s="186"/>
      <c r="F75" s="186"/>
      <c r="G75" s="186"/>
      <c r="H75" s="186"/>
      <c r="I75" s="186"/>
    </row>
    <row r="76" spans="1:2" ht="12.75">
      <c r="A76" s="2" t="s">
        <v>166</v>
      </c>
      <c r="B76" s="458" t="s">
        <v>222</v>
      </c>
    </row>
    <row r="77" spans="1:9" ht="12.75">
      <c r="A77" s="863" t="s">
        <v>418</v>
      </c>
      <c r="B77" s="863"/>
      <c r="C77" s="863"/>
      <c r="D77" s="863"/>
      <c r="E77" s="863"/>
      <c r="F77" s="863"/>
      <c r="G77" s="863"/>
      <c r="H77" s="863"/>
      <c r="I77" s="863"/>
    </row>
    <row r="78" spans="1:9" ht="12.75">
      <c r="A78" s="863"/>
      <c r="B78" s="863"/>
      <c r="C78" s="863"/>
      <c r="D78" s="863"/>
      <c r="E78" s="863"/>
      <c r="F78" s="863"/>
      <c r="G78" s="863"/>
      <c r="H78" s="863"/>
      <c r="I78" s="863"/>
    </row>
    <row r="79" spans="1:9" ht="12.75">
      <c r="A79" s="245"/>
      <c r="B79" s="245"/>
      <c r="C79" s="245"/>
      <c r="D79" s="245"/>
      <c r="E79" s="245"/>
      <c r="F79" s="245"/>
      <c r="G79" s="245"/>
      <c r="H79" s="245"/>
      <c r="I79" s="245"/>
    </row>
    <row r="80" spans="1:9" ht="12.75">
      <c r="A80" s="245" t="s">
        <v>167</v>
      </c>
      <c r="B80" s="458" t="s">
        <v>200</v>
      </c>
      <c r="C80" s="245"/>
      <c r="D80" s="245"/>
      <c r="E80" s="245"/>
      <c r="F80" s="245"/>
      <c r="G80" s="245"/>
      <c r="H80" s="245"/>
      <c r="I80" s="245"/>
    </row>
    <row r="81" spans="1:9" ht="12.75">
      <c r="A81" s="863" t="s">
        <v>419</v>
      </c>
      <c r="B81" s="863"/>
      <c r="C81" s="863"/>
      <c r="D81" s="863"/>
      <c r="E81" s="863"/>
      <c r="F81" s="863"/>
      <c r="G81" s="863"/>
      <c r="H81" s="863"/>
      <c r="I81" s="863"/>
    </row>
    <row r="82" spans="1:9" ht="12.75">
      <c r="A82" s="245"/>
      <c r="B82" s="245"/>
      <c r="C82" s="245"/>
      <c r="D82" s="245"/>
      <c r="E82" s="245"/>
      <c r="F82" s="245"/>
      <c r="G82" s="245"/>
      <c r="H82" s="245"/>
      <c r="I82" s="245"/>
    </row>
    <row r="83" spans="1:4" ht="12.75">
      <c r="A83" s="226" t="s">
        <v>223</v>
      </c>
      <c r="B83" s="458" t="s">
        <v>224</v>
      </c>
      <c r="C83" s="458"/>
      <c r="D83" s="458"/>
    </row>
    <row r="84" spans="1:9" ht="12.75">
      <c r="A84" s="863" t="s">
        <v>420</v>
      </c>
      <c r="B84" s="887"/>
      <c r="C84" s="887"/>
      <c r="D84" s="887"/>
      <c r="E84" s="887"/>
      <c r="F84" s="887"/>
      <c r="G84" s="887"/>
      <c r="H84" s="887"/>
      <c r="I84" s="887"/>
    </row>
    <row r="85" spans="1:9" ht="12.75">
      <c r="A85" s="887"/>
      <c r="B85" s="887"/>
      <c r="C85" s="887"/>
      <c r="D85" s="887"/>
      <c r="E85" s="887"/>
      <c r="F85" s="887"/>
      <c r="G85" s="887"/>
      <c r="H85" s="887"/>
      <c r="I85" s="887"/>
    </row>
    <row r="86" spans="1:9" ht="12.75">
      <c r="A86" s="887"/>
      <c r="B86" s="887"/>
      <c r="C86" s="887"/>
      <c r="D86" s="887"/>
      <c r="E86" s="887"/>
      <c r="F86" s="887"/>
      <c r="G86" s="887"/>
      <c r="H86" s="887"/>
      <c r="I86" s="887"/>
    </row>
    <row r="87" spans="1:9" ht="12.75">
      <c r="A87" s="887"/>
      <c r="B87" s="887"/>
      <c r="C87" s="887"/>
      <c r="D87" s="887"/>
      <c r="E87" s="887"/>
      <c r="F87" s="887"/>
      <c r="G87" s="887"/>
      <c r="H87" s="887"/>
      <c r="I87" s="887"/>
    </row>
    <row r="89" spans="1:4" ht="12.75">
      <c r="A89" s="226" t="s">
        <v>225</v>
      </c>
      <c r="B89" s="458" t="s">
        <v>226</v>
      </c>
      <c r="C89" s="458"/>
      <c r="D89" s="458"/>
    </row>
    <row r="90" spans="1:9" ht="12.75">
      <c r="A90" s="863" t="s">
        <v>421</v>
      </c>
      <c r="B90" s="863"/>
      <c r="C90" s="863"/>
      <c r="D90" s="863"/>
      <c r="E90" s="863"/>
      <c r="F90" s="863"/>
      <c r="G90" s="863"/>
      <c r="H90" s="863"/>
      <c r="I90" s="863"/>
    </row>
    <row r="91" spans="1:9" ht="12.75">
      <c r="A91" s="863"/>
      <c r="B91" s="863"/>
      <c r="C91" s="863"/>
      <c r="D91" s="863"/>
      <c r="E91" s="863"/>
      <c r="F91" s="863"/>
      <c r="G91" s="863"/>
      <c r="H91" s="863"/>
      <c r="I91" s="863"/>
    </row>
    <row r="92" spans="1:9" ht="12.75">
      <c r="A92" s="863"/>
      <c r="B92" s="863"/>
      <c r="C92" s="863"/>
      <c r="D92" s="863"/>
      <c r="E92" s="863"/>
      <c r="F92" s="863"/>
      <c r="G92" s="863"/>
      <c r="H92" s="863"/>
      <c r="I92" s="863"/>
    </row>
    <row r="93" spans="1:9" ht="12.75">
      <c r="A93" s="863"/>
      <c r="B93" s="863"/>
      <c r="C93" s="863"/>
      <c r="D93" s="863"/>
      <c r="E93" s="863"/>
      <c r="F93" s="863"/>
      <c r="G93" s="863"/>
      <c r="H93" s="863"/>
      <c r="I93" s="863"/>
    </row>
    <row r="95" spans="1:4" ht="12.75">
      <c r="A95" s="226" t="s">
        <v>227</v>
      </c>
      <c r="B95" s="458" t="s">
        <v>228</v>
      </c>
      <c r="C95" s="458"/>
      <c r="D95" s="458"/>
    </row>
    <row r="96" spans="1:9" ht="12.75">
      <c r="A96" s="863" t="s">
        <v>422</v>
      </c>
      <c r="B96" s="863"/>
      <c r="C96" s="863"/>
      <c r="D96" s="863"/>
      <c r="E96" s="863"/>
      <c r="F96" s="863"/>
      <c r="G96" s="863"/>
      <c r="H96" s="863"/>
      <c r="I96" s="863"/>
    </row>
    <row r="97" spans="1:9" ht="12.75">
      <c r="A97" s="863"/>
      <c r="B97" s="863"/>
      <c r="C97" s="863"/>
      <c r="D97" s="863"/>
      <c r="E97" s="863"/>
      <c r="F97" s="863"/>
      <c r="G97" s="863"/>
      <c r="H97" s="863"/>
      <c r="I97" s="863"/>
    </row>
    <row r="98" spans="1:9" ht="12.75">
      <c r="A98" s="863"/>
      <c r="B98" s="863"/>
      <c r="C98" s="863"/>
      <c r="D98" s="863"/>
      <c r="E98" s="863"/>
      <c r="F98" s="863"/>
      <c r="G98" s="863"/>
      <c r="H98" s="863"/>
      <c r="I98" s="863"/>
    </row>
    <row r="99" spans="1:9" ht="12.75">
      <c r="A99" s="863"/>
      <c r="B99" s="863"/>
      <c r="C99" s="863"/>
      <c r="D99" s="863"/>
      <c r="E99" s="863"/>
      <c r="F99" s="863"/>
      <c r="G99" s="863"/>
      <c r="H99" s="863"/>
      <c r="I99" s="863"/>
    </row>
    <row r="100" spans="1:9" ht="12.75">
      <c r="A100" s="246"/>
      <c r="B100" s="246"/>
      <c r="C100" s="246"/>
      <c r="D100" s="246"/>
      <c r="E100" s="246"/>
      <c r="F100" s="246"/>
      <c r="G100" s="246"/>
      <c r="H100" s="246"/>
      <c r="I100" s="246"/>
    </row>
    <row r="102" spans="1:4" ht="12.75">
      <c r="A102" s="226" t="s">
        <v>229</v>
      </c>
      <c r="B102" s="458" t="s">
        <v>230</v>
      </c>
      <c r="C102" s="458"/>
      <c r="D102" s="458"/>
    </row>
    <row r="103" spans="1:9" ht="12.75">
      <c r="A103" s="863" t="s">
        <v>423</v>
      </c>
      <c r="B103" s="887"/>
      <c r="C103" s="887"/>
      <c r="D103" s="887"/>
      <c r="E103" s="887"/>
      <c r="F103" s="887"/>
      <c r="G103" s="887"/>
      <c r="H103" s="887"/>
      <c r="I103" s="887"/>
    </row>
    <row r="104" spans="1:9" ht="12.75">
      <c r="A104" s="887"/>
      <c r="B104" s="887"/>
      <c r="C104" s="887"/>
      <c r="D104" s="887"/>
      <c r="E104" s="887"/>
      <c r="F104" s="887"/>
      <c r="G104" s="887"/>
      <c r="H104" s="887"/>
      <c r="I104" s="887"/>
    </row>
    <row r="105" spans="1:9" ht="12.75">
      <c r="A105" s="887"/>
      <c r="B105" s="887"/>
      <c r="C105" s="887"/>
      <c r="D105" s="887"/>
      <c r="E105" s="887"/>
      <c r="F105" s="887"/>
      <c r="G105" s="887"/>
      <c r="H105" s="887"/>
      <c r="I105" s="887"/>
    </row>
    <row r="106" spans="1:9" ht="12.75">
      <c r="A106" s="186"/>
      <c r="B106" s="186"/>
      <c r="C106" s="186"/>
      <c r="D106" s="186"/>
      <c r="E106" s="186"/>
      <c r="F106" s="186"/>
      <c r="G106" s="186"/>
      <c r="H106" s="186"/>
      <c r="I106" s="186"/>
    </row>
    <row r="107" spans="1:2" ht="12.75">
      <c r="A107" s="2" t="s">
        <v>231</v>
      </c>
      <c r="B107" s="458" t="s">
        <v>232</v>
      </c>
    </row>
    <row r="108" spans="1:9" ht="12.75">
      <c r="A108" s="863" t="s">
        <v>424</v>
      </c>
      <c r="B108" s="887"/>
      <c r="C108" s="887"/>
      <c r="D108" s="887"/>
      <c r="E108" s="887"/>
      <c r="F108" s="887"/>
      <c r="G108" s="887"/>
      <c r="H108" s="887"/>
      <c r="I108" s="887"/>
    </row>
    <row r="109" spans="1:9" ht="12.75">
      <c r="A109" s="887"/>
      <c r="B109" s="887"/>
      <c r="C109" s="887"/>
      <c r="D109" s="887"/>
      <c r="E109" s="887"/>
      <c r="F109" s="887"/>
      <c r="G109" s="887"/>
      <c r="H109" s="887"/>
      <c r="I109" s="887"/>
    </row>
    <row r="110" spans="1:9" ht="12.75">
      <c r="A110" s="887"/>
      <c r="B110" s="887"/>
      <c r="C110" s="887"/>
      <c r="D110" s="887"/>
      <c r="E110" s="887"/>
      <c r="F110" s="887"/>
      <c r="G110" s="887"/>
      <c r="H110" s="887"/>
      <c r="I110" s="887"/>
    </row>
    <row r="111" spans="1:9" ht="12.75">
      <c r="A111" s="186"/>
      <c r="B111" s="186"/>
      <c r="C111" s="186"/>
      <c r="D111" s="186"/>
      <c r="E111" s="186"/>
      <c r="F111" s="186"/>
      <c r="G111" s="186"/>
      <c r="H111" s="186"/>
      <c r="I111" s="186"/>
    </row>
    <row r="112" spans="1:2" ht="12.75">
      <c r="A112" s="2" t="s">
        <v>233</v>
      </c>
      <c r="B112" s="458" t="s">
        <v>234</v>
      </c>
    </row>
    <row r="113" spans="1:9" ht="12.75">
      <c r="A113" s="863" t="s">
        <v>425</v>
      </c>
      <c r="B113" s="863"/>
      <c r="C113" s="863"/>
      <c r="D113" s="863"/>
      <c r="E113" s="863"/>
      <c r="F113" s="863"/>
      <c r="G113" s="863"/>
      <c r="H113" s="863"/>
      <c r="I113" s="863"/>
    </row>
    <row r="114" spans="1:9" ht="12.75">
      <c r="A114" s="863"/>
      <c r="B114" s="863"/>
      <c r="C114" s="863"/>
      <c r="D114" s="863"/>
      <c r="E114" s="863"/>
      <c r="F114" s="863"/>
      <c r="G114" s="863"/>
      <c r="H114" s="863"/>
      <c r="I114" s="863"/>
    </row>
    <row r="115" spans="1:9" ht="12.75">
      <c r="A115" s="186"/>
      <c r="B115" s="186"/>
      <c r="C115" s="186"/>
      <c r="D115" s="186"/>
      <c r="E115" s="186"/>
      <c r="F115" s="186"/>
      <c r="G115" s="186"/>
      <c r="H115" s="186"/>
      <c r="I115" s="186"/>
    </row>
    <row r="116" spans="1:6" ht="12.75">
      <c r="A116" s="226" t="s">
        <v>590</v>
      </c>
      <c r="B116" s="458" t="s">
        <v>235</v>
      </c>
      <c r="E116" s="458"/>
      <c r="F116" s="458"/>
    </row>
    <row r="117" spans="1:9" ht="12.75">
      <c r="A117" s="863" t="s">
        <v>426</v>
      </c>
      <c r="B117" s="863"/>
      <c r="C117" s="863"/>
      <c r="D117" s="863"/>
      <c r="E117" s="863"/>
      <c r="F117" s="863"/>
      <c r="G117" s="863"/>
      <c r="H117" s="863"/>
      <c r="I117" s="863"/>
    </row>
    <row r="118" spans="1:9" ht="12.75">
      <c r="A118" s="863"/>
      <c r="B118" s="863"/>
      <c r="C118" s="863"/>
      <c r="D118" s="863"/>
      <c r="E118" s="863"/>
      <c r="F118" s="863"/>
      <c r="G118" s="863"/>
      <c r="H118" s="863"/>
      <c r="I118" s="863"/>
    </row>
    <row r="119" spans="1:9" ht="12.75">
      <c r="A119" s="246"/>
      <c r="B119" s="246"/>
      <c r="C119" s="246"/>
      <c r="D119" s="246"/>
      <c r="E119" s="246"/>
      <c r="F119" s="246"/>
      <c r="G119" s="246"/>
      <c r="H119" s="246"/>
      <c r="I119" s="246"/>
    </row>
    <row r="120" spans="1:9" ht="12.75">
      <c r="A120" s="246"/>
      <c r="B120" s="246"/>
      <c r="C120" s="246"/>
      <c r="D120" s="246"/>
      <c r="E120" s="246"/>
      <c r="F120" s="246"/>
      <c r="G120" s="246"/>
      <c r="H120" s="246"/>
      <c r="I120" s="246"/>
    </row>
  </sheetData>
  <sheetProtection/>
  <mergeCells count="34">
    <mergeCell ref="B12:I13"/>
    <mergeCell ref="A14:I16"/>
    <mergeCell ref="A19:I22"/>
    <mergeCell ref="B24:I24"/>
    <mergeCell ref="B64:I64"/>
    <mergeCell ref="A65:I66"/>
    <mergeCell ref="B36:I36"/>
    <mergeCell ref="A37:I38"/>
    <mergeCell ref="A41:I42"/>
    <mergeCell ref="A45:I46"/>
    <mergeCell ref="A49:I51"/>
    <mergeCell ref="A4:I4"/>
    <mergeCell ref="B53:G53"/>
    <mergeCell ref="A54:I56"/>
    <mergeCell ref="A59:I62"/>
    <mergeCell ref="A25:I26"/>
    <mergeCell ref="B28:I28"/>
    <mergeCell ref="A29:I30"/>
    <mergeCell ref="B32:I32"/>
    <mergeCell ref="A33:I34"/>
    <mergeCell ref="A7:I10"/>
    <mergeCell ref="B68:I68"/>
    <mergeCell ref="A69:I70"/>
    <mergeCell ref="B72:I72"/>
    <mergeCell ref="A73:I74"/>
    <mergeCell ref="A117:I118"/>
    <mergeCell ref="A96:I99"/>
    <mergeCell ref="A103:I105"/>
    <mergeCell ref="A108:I110"/>
    <mergeCell ref="A113:I114"/>
    <mergeCell ref="A77:I78"/>
    <mergeCell ref="A81:I81"/>
    <mergeCell ref="A84:I87"/>
    <mergeCell ref="A90:I9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3">
      <selection activeCell="H7" sqref="H7"/>
    </sheetView>
  </sheetViews>
  <sheetFormatPr defaultColWidth="9.00390625" defaultRowHeight="12.75"/>
  <cols>
    <col min="1" max="1" width="45.75390625" style="198" customWidth="1"/>
    <col min="2" max="2" width="10.00390625" style="198" customWidth="1"/>
    <col min="3" max="3" width="13.125" style="198" customWidth="1"/>
    <col min="4" max="4" width="13.125" style="198" bestFit="1" customWidth="1"/>
    <col min="5" max="5" width="45.75390625" style="198" customWidth="1"/>
    <col min="6" max="6" width="10.00390625" style="198" customWidth="1"/>
    <col min="7" max="7" width="13.125" style="198" bestFit="1" customWidth="1"/>
    <col min="8" max="8" width="12.875" style="198" customWidth="1"/>
    <col min="9" max="16384" width="9.125" style="198" customWidth="1"/>
  </cols>
  <sheetData>
    <row r="3" spans="4:5" ht="12.75">
      <c r="D3" s="518" t="s">
        <v>223</v>
      </c>
      <c r="E3" s="198" t="str">
        <f>b_k_jc_!B1</f>
        <v>melléklet a …/2015. (VI. …) önkormányzati rendelethez</v>
      </c>
    </row>
    <row r="5" spans="1:8" ht="12.75">
      <c r="A5" s="896" t="s">
        <v>452</v>
      </c>
      <c r="B5" s="896"/>
      <c r="C5" s="896"/>
      <c r="D5" s="896"/>
      <c r="E5" s="896"/>
      <c r="F5" s="896"/>
      <c r="G5" s="896"/>
      <c r="H5" s="896"/>
    </row>
    <row r="6" spans="2:6" ht="12.75">
      <c r="B6" s="462"/>
      <c r="C6" s="462"/>
      <c r="D6" s="462"/>
      <c r="E6" s="462"/>
      <c r="F6" s="462"/>
    </row>
    <row r="7" ht="13.5" thickBot="1">
      <c r="H7" s="518" t="s">
        <v>75</v>
      </c>
    </row>
    <row r="8" spans="1:8" ht="26.25" thickBot="1">
      <c r="A8" s="509" t="s">
        <v>131</v>
      </c>
      <c r="B8" s="539" t="s">
        <v>436</v>
      </c>
      <c r="C8" s="539" t="s">
        <v>537</v>
      </c>
      <c r="D8" s="539" t="s">
        <v>538</v>
      </c>
      <c r="E8" s="501" t="s">
        <v>136</v>
      </c>
      <c r="F8" s="539" t="s">
        <v>436</v>
      </c>
      <c r="G8" s="539" t="s">
        <v>537</v>
      </c>
      <c r="H8" s="539" t="s">
        <v>538</v>
      </c>
    </row>
    <row r="9" spans="1:8" s="462" customFormat="1" ht="12.75">
      <c r="A9" s="460" t="str">
        <f>b_k_jc_!A15</f>
        <v>Működési célú támogatások ÁH belülről</v>
      </c>
      <c r="B9" s="460"/>
      <c r="C9" s="460">
        <v>501470</v>
      </c>
      <c r="D9" s="460">
        <f>b_k_jc_!D15</f>
        <v>592073</v>
      </c>
      <c r="E9" s="460" t="str">
        <f>b_k_jc_!A49</f>
        <v>Személyi juttatások</v>
      </c>
      <c r="F9" s="460"/>
      <c r="G9" s="460">
        <v>268854</v>
      </c>
      <c r="H9" s="461">
        <f>b_k_jc_!D49</f>
        <v>303851</v>
      </c>
    </row>
    <row r="10" spans="1:8" s="462" customFormat="1" ht="12.75">
      <c r="A10" s="463" t="str">
        <f>b_k_jc_!A21</f>
        <v>Felhalmozási célú támogatások ÁH belülről</v>
      </c>
      <c r="B10" s="463"/>
      <c r="C10" s="463">
        <v>64674</v>
      </c>
      <c r="D10" s="463">
        <f>b_k_jc_!D21</f>
        <v>65382</v>
      </c>
      <c r="E10" s="463" t="str">
        <f>b_k_jc_!A50</f>
        <v>Munkaadókat terhelő járulékok</v>
      </c>
      <c r="F10" s="463"/>
      <c r="G10" s="463">
        <v>76784</v>
      </c>
      <c r="H10" s="464">
        <f>b_k_jc_!D50</f>
        <v>82266</v>
      </c>
    </row>
    <row r="11" spans="1:8" s="462" customFormat="1" ht="12.75">
      <c r="A11" s="463" t="str">
        <f>b_k_jc_!A26</f>
        <v>Közhatalmi bevétlek</v>
      </c>
      <c r="B11" s="463"/>
      <c r="C11" s="463">
        <v>370101</v>
      </c>
      <c r="D11" s="463">
        <f>b_k_jc_!D26</f>
        <v>370101</v>
      </c>
      <c r="E11" s="463" t="str">
        <f>b_k_jc_!A56</f>
        <v>Dologi kiadások</v>
      </c>
      <c r="F11" s="463"/>
      <c r="G11" s="463">
        <v>298048</v>
      </c>
      <c r="H11" s="463">
        <f>b_k_jc_!D56</f>
        <v>302712</v>
      </c>
    </row>
    <row r="12" spans="1:8" s="462" customFormat="1" ht="12.75">
      <c r="A12" s="463" t="str">
        <f>b_k_jc_!A27</f>
        <v>Működési bevételek</v>
      </c>
      <c r="B12" s="463"/>
      <c r="C12" s="463">
        <v>133298</v>
      </c>
      <c r="D12" s="463">
        <f>b_k_jc_!D27</f>
        <v>133298</v>
      </c>
      <c r="E12" s="463" t="str">
        <f>b_k_jc_!A57</f>
        <v>Ellátottak pénzbeli juttatásai</v>
      </c>
      <c r="F12" s="463"/>
      <c r="G12" s="463">
        <v>9614</v>
      </c>
      <c r="H12" s="463">
        <f>b_k_jc_!D57</f>
        <v>16538</v>
      </c>
    </row>
    <row r="13" spans="1:8" s="462" customFormat="1" ht="12.75">
      <c r="A13" s="463" t="str">
        <f>b_k_jc_!A28</f>
        <v>Felhalmozási bevételek</v>
      </c>
      <c r="B13" s="463"/>
      <c r="C13" s="463">
        <v>23000</v>
      </c>
      <c r="D13" s="463">
        <f>b_k_jc_!D28</f>
        <v>23000</v>
      </c>
      <c r="E13" s="463" t="str">
        <f>b_k_jc_!A58</f>
        <v>Egyéb működési célú kiadások</v>
      </c>
      <c r="F13" s="463"/>
      <c r="G13" s="463">
        <v>329686</v>
      </c>
      <c r="H13" s="463">
        <f>b_k_jc_!D58</f>
        <v>371773</v>
      </c>
    </row>
    <row r="14" spans="1:8" s="462" customFormat="1" ht="12.75">
      <c r="A14" s="463" t="str">
        <f>b_k_jc_!A29</f>
        <v>Működési célú átvett pénzeszközök</v>
      </c>
      <c r="B14" s="463"/>
      <c r="C14" s="463">
        <v>0</v>
      </c>
      <c r="D14" s="463">
        <f>b_k_jc_!D29</f>
        <v>1500</v>
      </c>
      <c r="E14" s="463" t="str">
        <f>b_k_jc_!A59</f>
        <v>Beruházások</v>
      </c>
      <c r="F14" s="463"/>
      <c r="G14" s="463">
        <v>282170</v>
      </c>
      <c r="H14" s="463">
        <f>b_k_jc_!D59</f>
        <v>286992</v>
      </c>
    </row>
    <row r="15" spans="1:8" s="462" customFormat="1" ht="12.75">
      <c r="A15" s="463" t="str">
        <f>b_k_jc_!A30</f>
        <v>Felhalmozási célú átvett pénzeszközök</v>
      </c>
      <c r="B15" s="463"/>
      <c r="C15" s="463">
        <v>12469</v>
      </c>
      <c r="D15" s="463">
        <f>b_k_jc_!D30</f>
        <v>14252</v>
      </c>
      <c r="E15" s="463" t="str">
        <f>b_k_jc_!A60</f>
        <v>Felújítások</v>
      </c>
      <c r="F15" s="463"/>
      <c r="G15" s="463">
        <v>52466</v>
      </c>
      <c r="H15" s="463">
        <f>b_k_jc_!D60</f>
        <v>60722</v>
      </c>
    </row>
    <row r="16" spans="1:8" s="462" customFormat="1" ht="12.75">
      <c r="A16" s="463"/>
      <c r="B16" s="463"/>
      <c r="C16" s="463"/>
      <c r="D16" s="463"/>
      <c r="E16" s="463" t="str">
        <f>b_k_jc_!A61</f>
        <v>Egyéb felhalmozási célú kiadások</v>
      </c>
      <c r="F16" s="463"/>
      <c r="G16" s="463">
        <v>8090</v>
      </c>
      <c r="H16" s="463">
        <f>b_k_jc_!D61</f>
        <v>14230</v>
      </c>
    </row>
    <row r="17" spans="1:8" s="462" customFormat="1" ht="12.75">
      <c r="A17" s="463"/>
      <c r="B17" s="463"/>
      <c r="C17" s="463"/>
      <c r="D17" s="463"/>
      <c r="E17" s="463"/>
      <c r="F17" s="463"/>
      <c r="G17" s="463"/>
      <c r="H17" s="463"/>
    </row>
    <row r="18" spans="1:8" s="462" customFormat="1" ht="12.75">
      <c r="A18" s="463"/>
      <c r="B18" s="463"/>
      <c r="C18" s="463"/>
      <c r="D18" s="463"/>
      <c r="E18" s="463"/>
      <c r="F18" s="463"/>
      <c r="G18" s="463"/>
      <c r="H18" s="463"/>
    </row>
    <row r="19" spans="1:8" s="462" customFormat="1" ht="13.5" thickBot="1">
      <c r="A19" s="465"/>
      <c r="B19" s="465"/>
      <c r="C19" s="465"/>
      <c r="D19" s="465"/>
      <c r="E19" s="465"/>
      <c r="F19" s="465"/>
      <c r="G19" s="465"/>
      <c r="H19" s="465"/>
    </row>
    <row r="20" spans="1:8" ht="13.5" thickBot="1">
      <c r="A20" s="470" t="str">
        <f>b_k_jc_!A31</f>
        <v>Költségvetési bevételek:</v>
      </c>
      <c r="B20" s="470">
        <f>SUM(B9:B19)</f>
        <v>0</v>
      </c>
      <c r="C20" s="470">
        <f>SUM(C9:C19)</f>
        <v>1105012</v>
      </c>
      <c r="D20" s="470">
        <f>SUM(D9:D19)</f>
        <v>1199606</v>
      </c>
      <c r="E20" s="470" t="str">
        <f>b_k_jc_!A62</f>
        <v>Költségvetési kiadások:</v>
      </c>
      <c r="F20" s="470">
        <f>SUM(F9:F19)</f>
        <v>0</v>
      </c>
      <c r="G20" s="470">
        <f>SUM(G9:G19)</f>
        <v>1325712</v>
      </c>
      <c r="H20" s="470">
        <f>SUM(H9:H19)</f>
        <v>1439084</v>
      </c>
    </row>
    <row r="21" spans="1:8" ht="12.75">
      <c r="A21" s="467" t="str">
        <f>b_k_jc_!A32</f>
        <v>Hitel, kölcsönfelvétel ÁH kívülről</v>
      </c>
      <c r="B21" s="467"/>
      <c r="C21" s="467">
        <v>0</v>
      </c>
      <c r="D21" s="467">
        <f>b_k_jc_!D32</f>
        <v>0</v>
      </c>
      <c r="E21" s="467" t="str">
        <f>b_k_jc_!A63</f>
        <v>Hitel, kölcsöntörlesztés ÁH kívülre</v>
      </c>
      <c r="F21" s="467"/>
      <c r="G21" s="467">
        <v>0</v>
      </c>
      <c r="H21" s="467">
        <f>b_k_jc_!D63</f>
        <v>0</v>
      </c>
    </row>
    <row r="22" spans="1:8" ht="12.75">
      <c r="A22" s="468" t="str">
        <f>b_k_jc_!A33</f>
        <v>Belföldi értékpapírok bevételei</v>
      </c>
      <c r="B22" s="468"/>
      <c r="C22" s="468">
        <v>0</v>
      </c>
      <c r="D22" s="467">
        <f>b_k_jc_!D33</f>
        <v>0</v>
      </c>
      <c r="E22" s="468" t="str">
        <f>b_k_jc_!A64</f>
        <v>Belföldi értékpapírok kiadásai</v>
      </c>
      <c r="F22" s="468"/>
      <c r="G22" s="468">
        <v>0</v>
      </c>
      <c r="H22" s="467">
        <f>b_k_jc_!D64</f>
        <v>0</v>
      </c>
    </row>
    <row r="23" spans="1:8" ht="12.75">
      <c r="A23" s="468" t="str">
        <f>b_k_jc_!A34</f>
        <v>Maradvány igénybevétele</v>
      </c>
      <c r="B23" s="468"/>
      <c r="C23" s="468">
        <v>220700</v>
      </c>
      <c r="D23" s="467">
        <f>b_k_jc_!D34</f>
        <v>255487</v>
      </c>
      <c r="E23" s="468" t="str">
        <f>b_k_jc_!A65</f>
        <v>ÁH belüli megelőlegezések</v>
      </c>
      <c r="F23" s="468"/>
      <c r="G23" s="468">
        <v>0</v>
      </c>
      <c r="H23" s="467">
        <f>b_k_jc_!D65</f>
        <v>0</v>
      </c>
    </row>
    <row r="24" spans="1:8" ht="12.75">
      <c r="A24" s="468" t="str">
        <f>b_k_jc_!A35</f>
        <v>ÁH belüli megelőlegezések</v>
      </c>
      <c r="B24" s="468"/>
      <c r="C24" s="468">
        <v>0</v>
      </c>
      <c r="D24" s="467">
        <f>b_k_jc_!D35</f>
        <v>0</v>
      </c>
      <c r="E24" s="468" t="str">
        <f>b_k_jc_!A66</f>
        <v>ÁH belüli megelőlegezések visszafizetése</v>
      </c>
      <c r="F24" s="468"/>
      <c r="G24" s="468">
        <v>0</v>
      </c>
      <c r="H24" s="467">
        <f>b_k_jc_!D66</f>
        <v>16009</v>
      </c>
    </row>
    <row r="25" spans="1:8" ht="12.75">
      <c r="A25" s="468" t="str">
        <f>b_k_jc_!A36</f>
        <v>ÁH belüli megelőlegezések visszafizatése</v>
      </c>
      <c r="B25" s="468"/>
      <c r="C25" s="468">
        <v>0</v>
      </c>
      <c r="D25" s="467">
        <f>b_k_jc_!D36</f>
        <v>0</v>
      </c>
      <c r="E25" s="468" t="str">
        <f>b_k_jc_!A67</f>
        <v>Központi, irányító szervi támogatás folyósítása</v>
      </c>
      <c r="F25" s="468"/>
      <c r="G25" s="468">
        <v>254586</v>
      </c>
      <c r="H25" s="467">
        <f>b_k_jc_!D67</f>
        <v>258722</v>
      </c>
    </row>
    <row r="26" spans="1:8" ht="12.75">
      <c r="A26" s="468" t="str">
        <f>b_k_jc_!A37</f>
        <v>Központi, irányító szervi támogatás</v>
      </c>
      <c r="B26" s="468"/>
      <c r="C26" s="468">
        <v>254586</v>
      </c>
      <c r="D26" s="467">
        <f>b_k_jc_!D37</f>
        <v>258722</v>
      </c>
      <c r="E26" s="468" t="str">
        <f>b_k_jc_!A68</f>
        <v>Pénzeszközök betétként elhelyezése</v>
      </c>
      <c r="F26" s="468"/>
      <c r="G26" s="468">
        <v>0</v>
      </c>
      <c r="H26" s="467">
        <f>b_k_jc_!D68</f>
        <v>300000</v>
      </c>
    </row>
    <row r="27" spans="1:8" ht="13.5" thickBot="1">
      <c r="A27" s="469" t="str">
        <f>b_k_jc_!A38</f>
        <v>Betétek megszüntetése</v>
      </c>
      <c r="B27" s="469"/>
      <c r="C27" s="469">
        <v>0</v>
      </c>
      <c r="D27" s="467">
        <f>b_k_jc_!D38</f>
        <v>300000</v>
      </c>
      <c r="E27" s="469"/>
      <c r="F27" s="469"/>
      <c r="G27" s="469"/>
      <c r="H27" s="469"/>
    </row>
    <row r="28" spans="1:8" s="462" customFormat="1" ht="13.5" thickBot="1">
      <c r="A28" s="470" t="str">
        <f>b_k_jc_!A39</f>
        <v>Belföldi finanszírozás bevételei</v>
      </c>
      <c r="B28" s="470"/>
      <c r="C28" s="470">
        <v>475286</v>
      </c>
      <c r="D28" s="470">
        <f>SUM(D21:D27)</f>
        <v>814209</v>
      </c>
      <c r="E28" s="470" t="str">
        <f>b_k_jc_!A69</f>
        <v>Belföldi finanszírozás kiadásai</v>
      </c>
      <c r="F28" s="470"/>
      <c r="G28" s="470">
        <v>254586</v>
      </c>
      <c r="H28" s="470">
        <f>SUM(H21:H27)</f>
        <v>574731</v>
      </c>
    </row>
    <row r="29" spans="1:8" s="462" customFormat="1" ht="13.5" thickBot="1">
      <c r="A29" s="470" t="str">
        <f>b_k_jc_!A40</f>
        <v>Külföldi finanszírozás bevételei</v>
      </c>
      <c r="B29" s="470"/>
      <c r="C29" s="470">
        <v>0</v>
      </c>
      <c r="D29" s="470">
        <f>b_k_jc_!D40</f>
        <v>0</v>
      </c>
      <c r="E29" s="470" t="str">
        <f>b_k_jc_!A70</f>
        <v>Külföldi finanszírozás kiadásai</v>
      </c>
      <c r="F29" s="470"/>
      <c r="G29" s="470">
        <v>0</v>
      </c>
      <c r="H29" s="470">
        <f>b_k_jc_!D70</f>
        <v>0</v>
      </c>
    </row>
    <row r="30" spans="1:8" s="462" customFormat="1" ht="13.5" thickBot="1">
      <c r="A30" s="470" t="str">
        <f>b_k_jc_!A41</f>
        <v>Adóssághoz nem kapcs.származékos ügyl.bevét.</v>
      </c>
      <c r="B30" s="470"/>
      <c r="C30" s="470">
        <v>0</v>
      </c>
      <c r="D30" s="470">
        <f>b_k_jc_!D41</f>
        <v>0</v>
      </c>
      <c r="E30" s="470" t="str">
        <f>b_k_jc_!A71</f>
        <v>Adóssághoz nem kapcs.származékos ügyl.kiad.</v>
      </c>
      <c r="F30" s="470"/>
      <c r="G30" s="470">
        <v>0</v>
      </c>
      <c r="H30" s="470">
        <f>b_k_jc_!D71</f>
        <v>0</v>
      </c>
    </row>
    <row r="31" spans="1:8" s="462" customFormat="1" ht="13.5" thickBot="1">
      <c r="A31" s="470" t="str">
        <f>b_k_jc_!A42</f>
        <v>Finanszírozási bevételek</v>
      </c>
      <c r="B31" s="470"/>
      <c r="C31" s="470">
        <v>475286</v>
      </c>
      <c r="D31" s="470">
        <f>D28+D29+D30</f>
        <v>814209</v>
      </c>
      <c r="E31" s="470" t="str">
        <f>b_k_jc_!A72</f>
        <v>Finanszírozási kiadások</v>
      </c>
      <c r="F31" s="470"/>
      <c r="G31" s="470">
        <v>254586</v>
      </c>
      <c r="H31" s="470">
        <f>H28+H29+H30</f>
        <v>574731</v>
      </c>
    </row>
    <row r="32" spans="1:8" s="541" customFormat="1" ht="13.5" thickBot="1">
      <c r="A32" s="540" t="s">
        <v>392</v>
      </c>
      <c r="B32" s="540"/>
      <c r="C32" s="540">
        <v>1580298</v>
      </c>
      <c r="D32" s="540">
        <f>D20+D31</f>
        <v>2013815</v>
      </c>
      <c r="E32" s="540" t="str">
        <f>b_k_jc_!A73</f>
        <v>Kiadások összesen:</v>
      </c>
      <c r="F32" s="540"/>
      <c r="G32" s="540">
        <v>1580298</v>
      </c>
      <c r="H32" s="540">
        <f>H20+H31</f>
        <v>2013815</v>
      </c>
    </row>
    <row r="33" ht="12.75">
      <c r="H33" s="190"/>
    </row>
    <row r="34" spans="4:8" ht="12.75">
      <c r="D34" s="190">
        <f>m_mérl_!D32+f_mérl_!D32</f>
        <v>2013815</v>
      </c>
      <c r="H34" s="190">
        <f>m_mérl_!H32+f_mérl_!H32</f>
        <v>2013815</v>
      </c>
    </row>
    <row r="35" spans="1:4" s="462" customFormat="1" ht="12.75">
      <c r="A35" s="462" t="s">
        <v>394</v>
      </c>
      <c r="D35" s="462">
        <f>D32-H32</f>
        <v>0</v>
      </c>
    </row>
    <row r="36" ht="12.75">
      <c r="D36" s="190">
        <f>m_mérl_!D34+f_mérl_!D34</f>
        <v>0</v>
      </c>
    </row>
  </sheetData>
  <sheetProtection/>
  <mergeCells count="1">
    <mergeCell ref="A5:H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8">
      <selection activeCell="H12" sqref="H12"/>
    </sheetView>
  </sheetViews>
  <sheetFormatPr defaultColWidth="9.00390625" defaultRowHeight="12.75"/>
  <cols>
    <col min="1" max="1" width="45.75390625" style="198" customWidth="1"/>
    <col min="2" max="2" width="10.00390625" style="198" customWidth="1"/>
    <col min="3" max="3" width="11.00390625" style="198" customWidth="1"/>
    <col min="4" max="4" width="11.875" style="198" customWidth="1"/>
    <col min="5" max="5" width="45.75390625" style="198" customWidth="1"/>
    <col min="6" max="6" width="10.00390625" style="198" customWidth="1"/>
    <col min="7" max="7" width="9.75390625" style="198" customWidth="1"/>
    <col min="8" max="8" width="12.75390625" style="198" customWidth="1"/>
    <col min="9" max="16384" width="9.125" style="198" customWidth="1"/>
  </cols>
  <sheetData>
    <row r="3" spans="4:5" ht="12.75">
      <c r="D3" s="518" t="s">
        <v>593</v>
      </c>
      <c r="E3" s="198" t="str">
        <f>b_k_jc_!B1</f>
        <v>melléklet a …/2015. (VI. …) önkormányzati rendelethez</v>
      </c>
    </row>
    <row r="6" spans="1:8" ht="12.75">
      <c r="A6" s="896" t="s">
        <v>453</v>
      </c>
      <c r="B6" s="896"/>
      <c r="C6" s="896"/>
      <c r="D6" s="896"/>
      <c r="E6" s="896"/>
      <c r="F6" s="896"/>
      <c r="G6" s="896"/>
      <c r="H6" s="896"/>
    </row>
    <row r="7" ht="13.5" thickBot="1">
      <c r="H7" s="198" t="s">
        <v>75</v>
      </c>
    </row>
    <row r="8" spans="1:8" ht="26.25" thickBot="1">
      <c r="A8" s="542" t="s">
        <v>131</v>
      </c>
      <c r="B8" s="543" t="s">
        <v>436</v>
      </c>
      <c r="C8" s="543" t="s">
        <v>537</v>
      </c>
      <c r="D8" s="543" t="s">
        <v>538</v>
      </c>
      <c r="E8" s="544" t="s">
        <v>136</v>
      </c>
      <c r="F8" s="543" t="s">
        <v>436</v>
      </c>
      <c r="G8" s="543" t="s">
        <v>537</v>
      </c>
      <c r="H8" s="545" t="s">
        <v>538</v>
      </c>
    </row>
    <row r="9" spans="1:8" s="462" customFormat="1" ht="12.75">
      <c r="A9" s="781" t="str">
        <f>b_k_jc_!A15</f>
        <v>Működési célú támogatások ÁH belülről</v>
      </c>
      <c r="B9" s="460"/>
      <c r="C9" s="460">
        <v>501470</v>
      </c>
      <c r="D9" s="460">
        <f>b_k_jc_!D15</f>
        <v>592073</v>
      </c>
      <c r="E9" s="460" t="str">
        <f>b_k_jc_!A49</f>
        <v>Személyi juttatások</v>
      </c>
      <c r="F9" s="460"/>
      <c r="G9" s="460">
        <v>268854</v>
      </c>
      <c r="H9" s="782">
        <f>b_k_jc_!D49</f>
        <v>303851</v>
      </c>
    </row>
    <row r="10" spans="1:8" s="462" customFormat="1" ht="12.75">
      <c r="A10" s="546" t="str">
        <f>b_k_jc_!A21</f>
        <v>Felhalmozási célú támogatások ÁH belülről</v>
      </c>
      <c r="B10" s="463"/>
      <c r="C10" s="463">
        <v>64674</v>
      </c>
      <c r="D10" s="463">
        <f>b_k_jc_!D21</f>
        <v>65382</v>
      </c>
      <c r="E10" s="463" t="str">
        <f>b_k_jc_!A50</f>
        <v>Munkaadókat terhelő járulékok</v>
      </c>
      <c r="F10" s="463"/>
      <c r="G10" s="463">
        <v>76784</v>
      </c>
      <c r="H10" s="783">
        <f>b_k_jc_!D50</f>
        <v>82266</v>
      </c>
    </row>
    <row r="11" spans="1:8" s="462" customFormat="1" ht="12.75">
      <c r="A11" s="546" t="str">
        <f>b_k_jc_!A26</f>
        <v>Közhatalmi bevétlek</v>
      </c>
      <c r="B11" s="463"/>
      <c r="C11" s="463">
        <v>370101</v>
      </c>
      <c r="D11" s="463">
        <f>b_k_jc_!D26</f>
        <v>370101</v>
      </c>
      <c r="E11" s="463" t="str">
        <f>b_k_jc_!A56</f>
        <v>Dologi kiadások</v>
      </c>
      <c r="F11" s="463"/>
      <c r="G11" s="463">
        <v>298048</v>
      </c>
      <c r="H11" s="547">
        <f>b_k_jc_!D56</f>
        <v>302712</v>
      </c>
    </row>
    <row r="12" spans="1:8" s="462" customFormat="1" ht="12.75">
      <c r="A12" s="546" t="str">
        <f>b_k_jc_!A27</f>
        <v>Működési bevételek</v>
      </c>
      <c r="B12" s="463"/>
      <c r="C12" s="463">
        <v>133298</v>
      </c>
      <c r="D12" s="463">
        <f>b_k_jc_!D27</f>
        <v>133298</v>
      </c>
      <c r="E12" s="463" t="str">
        <f>b_k_jc_!A57</f>
        <v>Ellátottak pénzbeli juttatásai</v>
      </c>
      <c r="F12" s="463"/>
      <c r="G12" s="463">
        <v>9614</v>
      </c>
      <c r="H12" s="547">
        <f>b_k_jc_!D57</f>
        <v>16538</v>
      </c>
    </row>
    <row r="13" spans="1:8" s="462" customFormat="1" ht="12.75">
      <c r="A13" s="546" t="str">
        <f>b_k_jc_!A29</f>
        <v>Működési célú átvett pénzeszközök</v>
      </c>
      <c r="B13" s="463"/>
      <c r="C13" s="463">
        <v>0</v>
      </c>
      <c r="D13" s="463">
        <f>b_k_jc_!D29</f>
        <v>1500</v>
      </c>
      <c r="E13" s="463" t="str">
        <f>b_k_jc_!A58</f>
        <v>Egyéb működési célú kiadások</v>
      </c>
      <c r="F13" s="463"/>
      <c r="G13" s="463">
        <v>329686</v>
      </c>
      <c r="H13" s="547">
        <f>b_k_jc_!D58</f>
        <v>371773</v>
      </c>
    </row>
    <row r="14" spans="1:8" s="462" customFormat="1" ht="12.75">
      <c r="A14" s="548"/>
      <c r="B14" s="463"/>
      <c r="C14" s="463"/>
      <c r="D14" s="549"/>
      <c r="E14" s="463"/>
      <c r="F14" s="463"/>
      <c r="G14" s="463"/>
      <c r="H14" s="547"/>
    </row>
    <row r="15" spans="1:8" s="462" customFormat="1" ht="12.75">
      <c r="A15" s="546"/>
      <c r="B15" s="463"/>
      <c r="C15" s="463"/>
      <c r="D15" s="463"/>
      <c r="E15" s="463"/>
      <c r="F15" s="463"/>
      <c r="G15" s="463"/>
      <c r="H15" s="547"/>
    </row>
    <row r="16" spans="1:8" s="462" customFormat="1" ht="12.75">
      <c r="A16" s="546"/>
      <c r="B16" s="463"/>
      <c r="C16" s="463"/>
      <c r="D16" s="463"/>
      <c r="E16" s="463"/>
      <c r="F16" s="463"/>
      <c r="G16" s="463"/>
      <c r="H16" s="547"/>
    </row>
    <row r="17" spans="1:8" s="462" customFormat="1" ht="12.75">
      <c r="A17" s="546"/>
      <c r="B17" s="463"/>
      <c r="C17" s="463"/>
      <c r="D17" s="463"/>
      <c r="E17" s="463"/>
      <c r="F17" s="463"/>
      <c r="G17" s="463"/>
      <c r="H17" s="547"/>
    </row>
    <row r="18" spans="1:8" s="462" customFormat="1" ht="12.75">
      <c r="A18" s="546"/>
      <c r="B18" s="463"/>
      <c r="C18" s="463"/>
      <c r="D18" s="463"/>
      <c r="E18" s="463"/>
      <c r="F18" s="463"/>
      <c r="G18" s="463"/>
      <c r="H18" s="547"/>
    </row>
    <row r="19" spans="1:8" s="462" customFormat="1" ht="13.5" thickBot="1">
      <c r="A19" s="550"/>
      <c r="B19" s="465"/>
      <c r="C19" s="465"/>
      <c r="D19" s="465"/>
      <c r="E19" s="465"/>
      <c r="F19" s="465"/>
      <c r="G19" s="465"/>
      <c r="H19" s="551"/>
    </row>
    <row r="20" spans="1:8" ht="13.5" thickBot="1">
      <c r="A20" s="552" t="str">
        <f>b_k_jc_!A31</f>
        <v>Költségvetési bevételek:</v>
      </c>
      <c r="B20" s="470">
        <f>SUM(B9:B19)</f>
        <v>0</v>
      </c>
      <c r="C20" s="470">
        <f>SUM(C9:C19)</f>
        <v>1069543</v>
      </c>
      <c r="D20" s="470">
        <f>SUM(D9:D19)</f>
        <v>1162354</v>
      </c>
      <c r="E20" s="470" t="str">
        <f>b_k_jc_!A62</f>
        <v>Költségvetési kiadások:</v>
      </c>
      <c r="F20" s="470">
        <f>SUM(F9:F19)</f>
        <v>0</v>
      </c>
      <c r="G20" s="470">
        <f>SUM(G9:G19)</f>
        <v>982986</v>
      </c>
      <c r="H20" s="553">
        <f>SUM(H9:H19)</f>
        <v>1077140</v>
      </c>
    </row>
    <row r="21" spans="1:8" ht="12.75">
      <c r="A21" s="554" t="str">
        <f>b_k_jc_!A32</f>
        <v>Hitel, kölcsönfelvétel ÁH kívülről</v>
      </c>
      <c r="B21" s="467"/>
      <c r="C21" s="467"/>
      <c r="D21" s="467"/>
      <c r="E21" s="467" t="str">
        <f>b_k_jc_!A63</f>
        <v>Hitel, kölcsöntörlesztés ÁH kívülre</v>
      </c>
      <c r="F21" s="467"/>
      <c r="G21" s="467"/>
      <c r="H21" s="555"/>
    </row>
    <row r="22" spans="1:8" ht="12.75">
      <c r="A22" s="556" t="str">
        <f>b_k_jc_!A33</f>
        <v>Belföldi értékpapírok bevételei</v>
      </c>
      <c r="B22" s="468"/>
      <c r="C22" s="468"/>
      <c r="D22" s="467"/>
      <c r="E22" s="468" t="str">
        <f>b_k_jc_!A64</f>
        <v>Belföldi értékpapírok kiadásai</v>
      </c>
      <c r="F22" s="468"/>
      <c r="G22" s="468">
        <v>0</v>
      </c>
      <c r="H22" s="555">
        <f>b_k_jc_!D64</f>
        <v>0</v>
      </c>
    </row>
    <row r="23" spans="1:8" ht="12.75">
      <c r="A23" s="556" t="str">
        <f>b_k_jc_!A34</f>
        <v>Maradvány igénybevétele</v>
      </c>
      <c r="B23" s="468"/>
      <c r="C23" s="468">
        <v>0</v>
      </c>
      <c r="D23" s="467">
        <v>7936</v>
      </c>
      <c r="E23" s="468" t="str">
        <f>b_k_jc_!A65</f>
        <v>ÁH belüli megelőlegezések</v>
      </c>
      <c r="F23" s="468"/>
      <c r="G23" s="468">
        <v>0</v>
      </c>
      <c r="H23" s="555">
        <f>b_k_jc_!D65</f>
        <v>0</v>
      </c>
    </row>
    <row r="24" spans="1:8" ht="12.75">
      <c r="A24" s="556" t="str">
        <f>b_k_jc_!A35</f>
        <v>ÁH belüli megelőlegezések</v>
      </c>
      <c r="B24" s="468"/>
      <c r="C24" s="468">
        <v>0</v>
      </c>
      <c r="D24" s="467">
        <f>b_k_jc_!D35</f>
        <v>0</v>
      </c>
      <c r="E24" s="468" t="str">
        <f>b_k_jc_!A66</f>
        <v>ÁH belüli megelőlegezések visszafizetése</v>
      </c>
      <c r="F24" s="468"/>
      <c r="G24" s="468">
        <v>0</v>
      </c>
      <c r="H24" s="555">
        <f>b_k_jc_!D66</f>
        <v>16009</v>
      </c>
    </row>
    <row r="25" spans="1:8" ht="12.75">
      <c r="A25" s="556" t="str">
        <f>b_k_jc_!A36</f>
        <v>ÁH belüli megelőlegezések visszafizatése</v>
      </c>
      <c r="B25" s="468"/>
      <c r="C25" s="468">
        <v>0</v>
      </c>
      <c r="D25" s="467">
        <v>0</v>
      </c>
      <c r="E25" s="468" t="str">
        <f>b_k_jc_!A67</f>
        <v>Központi, irányító szervi támogatás folyósítása</v>
      </c>
      <c r="F25" s="468"/>
      <c r="G25" s="468">
        <v>254586</v>
      </c>
      <c r="H25" s="555">
        <f>b_k_jc_!D67</f>
        <v>258722</v>
      </c>
    </row>
    <row r="26" spans="1:8" ht="12.75">
      <c r="A26" s="556" t="str">
        <f>b_k_jc_!A37</f>
        <v>Központi, irányító szervi támogatás</v>
      </c>
      <c r="B26" s="468"/>
      <c r="C26" s="468">
        <v>254586</v>
      </c>
      <c r="D26" s="467">
        <f>b_k_jc_!D37</f>
        <v>258722</v>
      </c>
      <c r="E26" s="468" t="str">
        <f>b_k_jc_!A68</f>
        <v>Pénzeszközök betétként elhelyezése</v>
      </c>
      <c r="F26" s="468"/>
      <c r="G26" s="468">
        <v>0</v>
      </c>
      <c r="H26" s="555">
        <f>b_k_jc_!D68</f>
        <v>300000</v>
      </c>
    </row>
    <row r="27" spans="1:8" ht="13.5" thickBot="1">
      <c r="A27" s="557" t="str">
        <f>b_k_jc_!A38</f>
        <v>Betétek megszüntetése</v>
      </c>
      <c r="B27" s="469"/>
      <c r="C27" s="469"/>
      <c r="D27" s="467">
        <f>b_k_jc_!D38</f>
        <v>300000</v>
      </c>
      <c r="E27" s="469"/>
      <c r="F27" s="469"/>
      <c r="G27" s="469"/>
      <c r="H27" s="558"/>
    </row>
    <row r="28" spans="1:8" s="462" customFormat="1" ht="13.5" thickBot="1">
      <c r="A28" s="552" t="str">
        <f>b_k_jc_!A39</f>
        <v>Belföldi finanszírozás bevételei</v>
      </c>
      <c r="B28" s="470"/>
      <c r="C28" s="470">
        <v>254586</v>
      </c>
      <c r="D28" s="470">
        <f>SUM(D21:D27)</f>
        <v>566658</v>
      </c>
      <c r="E28" s="470" t="str">
        <f>b_k_jc_!A69</f>
        <v>Belföldi finanszírozás kiadásai</v>
      </c>
      <c r="F28" s="470"/>
      <c r="G28" s="470">
        <v>254586</v>
      </c>
      <c r="H28" s="553">
        <f>SUM(H21:H27)</f>
        <v>574731</v>
      </c>
    </row>
    <row r="29" spans="1:8" s="462" customFormat="1" ht="13.5" thickBot="1">
      <c r="A29" s="552" t="str">
        <f>b_k_jc_!A40</f>
        <v>Külföldi finanszírozás bevételei</v>
      </c>
      <c r="B29" s="470"/>
      <c r="C29" s="470">
        <v>0</v>
      </c>
      <c r="D29" s="470">
        <f>b_k_jc_!D40</f>
        <v>0</v>
      </c>
      <c r="E29" s="470" t="str">
        <f>b_k_jc_!A70</f>
        <v>Külföldi finanszírozás kiadásai</v>
      </c>
      <c r="F29" s="470"/>
      <c r="G29" s="470">
        <v>0</v>
      </c>
      <c r="H29" s="553">
        <f>b_k_jc_!D70</f>
        <v>0</v>
      </c>
    </row>
    <row r="30" spans="1:8" s="462" customFormat="1" ht="13.5" thickBot="1">
      <c r="A30" s="552" t="str">
        <f>b_k_jc_!A41</f>
        <v>Adóssághoz nem kapcs.származékos ügyl.bevét.</v>
      </c>
      <c r="B30" s="470"/>
      <c r="C30" s="470">
        <v>0</v>
      </c>
      <c r="D30" s="470">
        <f>b_k_jc_!D41</f>
        <v>0</v>
      </c>
      <c r="E30" s="470" t="str">
        <f>b_k_jc_!A71</f>
        <v>Adóssághoz nem kapcs.származékos ügyl.kiad.</v>
      </c>
      <c r="F30" s="470"/>
      <c r="G30" s="470">
        <v>0</v>
      </c>
      <c r="H30" s="553">
        <f>b_k_jc_!D71</f>
        <v>0</v>
      </c>
    </row>
    <row r="31" spans="1:8" s="462" customFormat="1" ht="13.5" thickBot="1">
      <c r="A31" s="552" t="str">
        <f>b_k_jc_!A42</f>
        <v>Finanszírozási bevételek</v>
      </c>
      <c r="B31" s="470"/>
      <c r="C31" s="470">
        <v>254586</v>
      </c>
      <c r="D31" s="470">
        <f>D28+D29+D30</f>
        <v>566658</v>
      </c>
      <c r="E31" s="470" t="str">
        <f>b_k_jc_!A72</f>
        <v>Finanszírozási kiadások</v>
      </c>
      <c r="F31" s="470"/>
      <c r="G31" s="470">
        <v>254586</v>
      </c>
      <c r="H31" s="553">
        <f>H28+H29+H30</f>
        <v>574731</v>
      </c>
    </row>
    <row r="32" spans="1:8" s="541" customFormat="1" ht="13.5" thickBot="1">
      <c r="A32" s="559" t="s">
        <v>392</v>
      </c>
      <c r="B32" s="560"/>
      <c r="C32" s="560">
        <v>1324129</v>
      </c>
      <c r="D32" s="560">
        <f>D20+D31</f>
        <v>1729012</v>
      </c>
      <c r="E32" s="560" t="str">
        <f>b_k_jc_!A73</f>
        <v>Kiadások összesen:</v>
      </c>
      <c r="F32" s="560"/>
      <c r="G32" s="560">
        <v>1237572</v>
      </c>
      <c r="H32" s="561">
        <f>H20+H31</f>
        <v>1651871</v>
      </c>
    </row>
    <row r="34" spans="1:4" s="462" customFormat="1" ht="12.75">
      <c r="A34" s="462" t="s">
        <v>393</v>
      </c>
      <c r="D34" s="462">
        <f>D32-H32</f>
        <v>77141</v>
      </c>
    </row>
  </sheetData>
  <sheetProtection/>
  <mergeCells count="1">
    <mergeCell ref="A6:H6"/>
  </mergeCells>
  <printOptions/>
  <pageMargins left="0.7298611111111112" right="0.1798611111111111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6" sqref="B6:C36"/>
    </sheetView>
  </sheetViews>
  <sheetFormatPr defaultColWidth="9.00390625" defaultRowHeight="12.75"/>
  <cols>
    <col min="1" max="1" width="9.125" style="2" customWidth="1"/>
    <col min="2" max="2" width="46.375" style="2" customWidth="1"/>
    <col min="3" max="3" width="16.625" style="2" customWidth="1"/>
    <col min="4" max="16384" width="9.125" style="2" customWidth="1"/>
  </cols>
  <sheetData>
    <row r="1" spans="1:2" ht="12.75">
      <c r="A1" s="1" t="s">
        <v>154</v>
      </c>
      <c r="B1" s="2" t="str">
        <f>b_k_jc_!B1</f>
        <v>melléklet a …/2015. (VI. …) önkormányzati rendelethez</v>
      </c>
    </row>
    <row r="3" spans="2:3" ht="12.75">
      <c r="B3" s="795" t="s">
        <v>430</v>
      </c>
      <c r="C3" s="795"/>
    </row>
    <row r="4" spans="2:3" ht="24.75" customHeight="1">
      <c r="B4" s="800" t="s">
        <v>70</v>
      </c>
      <c r="C4" s="801"/>
    </row>
    <row r="5" ht="14.25" customHeight="1" thickBot="1"/>
    <row r="6" spans="2:3" ht="12.75" customHeight="1" thickBot="1">
      <c r="B6" s="796" t="s">
        <v>71</v>
      </c>
      <c r="C6" s="798" t="s">
        <v>72</v>
      </c>
    </row>
    <row r="7" spans="2:3" ht="13.5" thickBot="1">
      <c r="B7" s="797"/>
      <c r="C7" s="799"/>
    </row>
    <row r="8" spans="2:3" ht="12.75">
      <c r="B8" s="640" t="s">
        <v>277</v>
      </c>
      <c r="C8" s="641">
        <v>70</v>
      </c>
    </row>
    <row r="9" spans="2:3" ht="12.75">
      <c r="B9" s="642" t="s">
        <v>278</v>
      </c>
      <c r="C9" s="643"/>
    </row>
    <row r="10" spans="2:3" ht="12.75">
      <c r="B10" s="644" t="s">
        <v>276</v>
      </c>
      <c r="C10" s="645">
        <f>SUM(C8:C9)</f>
        <v>70</v>
      </c>
    </row>
    <row r="11" spans="2:3" ht="12.75">
      <c r="B11" s="642" t="s">
        <v>280</v>
      </c>
      <c r="C11" s="643">
        <v>495</v>
      </c>
    </row>
    <row r="12" spans="2:3" ht="12.75">
      <c r="B12" s="642" t="s">
        <v>281</v>
      </c>
      <c r="C12" s="643"/>
    </row>
    <row r="13" spans="2:3" ht="12.75">
      <c r="B13" s="644" t="s">
        <v>279</v>
      </c>
      <c r="C13" s="645">
        <f>SUM(C11:C12)</f>
        <v>495</v>
      </c>
    </row>
    <row r="14" spans="2:3" ht="12.75">
      <c r="B14" s="644" t="s">
        <v>378</v>
      </c>
      <c r="C14" s="645">
        <v>2370</v>
      </c>
    </row>
    <row r="15" spans="2:3" ht="12.75">
      <c r="B15" s="646" t="s">
        <v>282</v>
      </c>
      <c r="C15" s="643"/>
    </row>
    <row r="16" spans="2:3" ht="12.75">
      <c r="B16" s="646" t="s">
        <v>283</v>
      </c>
      <c r="C16" s="643">
        <v>2951</v>
      </c>
    </row>
    <row r="17" spans="2:3" ht="12.75">
      <c r="B17" s="646" t="s">
        <v>284</v>
      </c>
      <c r="C17" s="643"/>
    </row>
    <row r="18" spans="2:3" ht="12.75">
      <c r="B18" s="646" t="s">
        <v>285</v>
      </c>
      <c r="C18" s="643"/>
    </row>
    <row r="19" spans="2:3" ht="12.75">
      <c r="B19" s="646" t="s">
        <v>286</v>
      </c>
      <c r="C19" s="643">
        <v>450</v>
      </c>
    </row>
    <row r="20" spans="2:3" ht="12.75">
      <c r="B20" s="644" t="s">
        <v>287</v>
      </c>
      <c r="C20" s="645">
        <f>SUM(C15:C19)</f>
        <v>3401</v>
      </c>
    </row>
    <row r="21" spans="2:3" ht="12.75">
      <c r="B21" s="644" t="s">
        <v>288</v>
      </c>
      <c r="C21" s="645"/>
    </row>
    <row r="22" spans="2:3" ht="12.75">
      <c r="B22" s="646" t="s">
        <v>558</v>
      </c>
      <c r="C22" s="643"/>
    </row>
    <row r="23" spans="2:3" ht="12.75">
      <c r="B23" s="646" t="s">
        <v>293</v>
      </c>
      <c r="C23" s="643">
        <v>610</v>
      </c>
    </row>
    <row r="24" spans="2:3" ht="12.75">
      <c r="B24" s="646" t="s">
        <v>292</v>
      </c>
      <c r="C24" s="643"/>
    </row>
    <row r="25" spans="2:3" ht="12.75">
      <c r="B25" s="646" t="s">
        <v>294</v>
      </c>
      <c r="C25" s="645"/>
    </row>
    <row r="26" spans="2:3" ht="12.75">
      <c r="B26" s="646" t="s">
        <v>289</v>
      </c>
      <c r="C26" s="643">
        <v>7000</v>
      </c>
    </row>
    <row r="27" spans="2:3" ht="12.75">
      <c r="B27" s="646" t="s">
        <v>295</v>
      </c>
      <c r="C27" s="643"/>
    </row>
    <row r="28" spans="2:3" ht="12.75">
      <c r="B28" s="646" t="s">
        <v>292</v>
      </c>
      <c r="C28" s="643"/>
    </row>
    <row r="29" spans="2:3" ht="12.75">
      <c r="B29" s="646" t="s">
        <v>281</v>
      </c>
      <c r="C29" s="643">
        <v>50</v>
      </c>
    </row>
    <row r="30" spans="2:3" ht="12.75">
      <c r="B30" s="646" t="s">
        <v>294</v>
      </c>
      <c r="C30" s="643">
        <v>500</v>
      </c>
    </row>
    <row r="31" spans="2:3" ht="12.75">
      <c r="B31" s="646" t="s">
        <v>296</v>
      </c>
      <c r="C31" s="643">
        <v>600</v>
      </c>
    </row>
    <row r="32" spans="2:3" ht="12.75">
      <c r="B32" s="646" t="s">
        <v>297</v>
      </c>
      <c r="C32" s="643"/>
    </row>
    <row r="33" spans="2:3" ht="12.75">
      <c r="B33" s="646" t="s">
        <v>290</v>
      </c>
      <c r="C33" s="643">
        <v>350</v>
      </c>
    </row>
    <row r="34" spans="2:3" ht="12.75">
      <c r="B34" s="647" t="s">
        <v>291</v>
      </c>
      <c r="C34" s="648">
        <v>1092</v>
      </c>
    </row>
    <row r="35" spans="2:3" ht="13.5" thickBot="1">
      <c r="B35" s="649" t="s">
        <v>298</v>
      </c>
      <c r="C35" s="650">
        <f>SUM(C22:C34)</f>
        <v>10202</v>
      </c>
    </row>
    <row r="36" spans="2:3" ht="13.5" thickBot="1">
      <c r="B36" s="651" t="s">
        <v>73</v>
      </c>
      <c r="C36" s="652">
        <f>C10+C13+C14+C20+C21+C35</f>
        <v>16538</v>
      </c>
    </row>
  </sheetData>
  <sheetProtection/>
  <mergeCells count="4">
    <mergeCell ref="B3:C3"/>
    <mergeCell ref="B6:B7"/>
    <mergeCell ref="C6:C7"/>
    <mergeCell ref="B4:C4"/>
  </mergeCells>
  <printOptions horizontalCentered="1"/>
  <pageMargins left="0.7480314960629921" right="0.7480314960629921" top="0.984251968503937" bottom="0.5118110236220472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H7" sqref="H7"/>
    </sheetView>
  </sheetViews>
  <sheetFormatPr defaultColWidth="9.00390625" defaultRowHeight="12.75"/>
  <cols>
    <col min="1" max="1" width="45.75390625" style="198" customWidth="1"/>
    <col min="2" max="2" width="10.00390625" style="198" customWidth="1"/>
    <col min="3" max="3" width="9.625" style="198" customWidth="1"/>
    <col min="4" max="4" width="12.00390625" style="198" customWidth="1"/>
    <col min="5" max="5" width="45.75390625" style="198" customWidth="1"/>
    <col min="6" max="6" width="10.00390625" style="198" customWidth="1"/>
    <col min="7" max="7" width="10.25390625" style="198" customWidth="1"/>
    <col min="8" max="8" width="11.25390625" style="198" customWidth="1"/>
    <col min="9" max="16384" width="9.125" style="198" customWidth="1"/>
  </cols>
  <sheetData>
    <row r="1" spans="4:5" ht="12.75">
      <c r="D1" s="518" t="s">
        <v>592</v>
      </c>
      <c r="E1" s="198" t="str">
        <f>b_k_jc_!B1</f>
        <v>melléklet a …/2015. (VI. …) önkormányzati rendelethez</v>
      </c>
    </row>
    <row r="4" spans="1:8" ht="12.75">
      <c r="A4" s="896" t="s">
        <v>454</v>
      </c>
      <c r="B4" s="896"/>
      <c r="C4" s="896"/>
      <c r="D4" s="896"/>
      <c r="E4" s="896"/>
      <c r="F4" s="896"/>
      <c r="G4" s="896"/>
      <c r="H4" s="896"/>
    </row>
    <row r="7" ht="13.5" thickBot="1">
      <c r="H7" s="518" t="s">
        <v>75</v>
      </c>
    </row>
    <row r="8" spans="1:8" ht="26.25" thickBot="1">
      <c r="A8" s="542" t="s">
        <v>131</v>
      </c>
      <c r="B8" s="543" t="s">
        <v>436</v>
      </c>
      <c r="C8" s="543" t="s">
        <v>537</v>
      </c>
      <c r="D8" s="543" t="s">
        <v>538</v>
      </c>
      <c r="E8" s="544" t="s">
        <v>136</v>
      </c>
      <c r="F8" s="543" t="s">
        <v>436</v>
      </c>
      <c r="G8" s="543" t="s">
        <v>537</v>
      </c>
      <c r="H8" s="545" t="s">
        <v>538</v>
      </c>
    </row>
    <row r="9" spans="1:8" s="462" customFormat="1" ht="12.75">
      <c r="A9" s="546" t="str">
        <f>b_k_jc_!A28</f>
        <v>Felhalmozási bevételek</v>
      </c>
      <c r="B9" s="460"/>
      <c r="C9" s="460">
        <v>23000</v>
      </c>
      <c r="D9" s="463">
        <f>b_k_jc_!D28</f>
        <v>23000</v>
      </c>
      <c r="E9" s="463" t="str">
        <f>b_k_jc_!A59</f>
        <v>Beruházások</v>
      </c>
      <c r="F9" s="460"/>
      <c r="G9" s="460">
        <v>282170</v>
      </c>
      <c r="H9" s="547">
        <f>b_k_jc_!D59</f>
        <v>286992</v>
      </c>
    </row>
    <row r="10" spans="1:8" s="462" customFormat="1" ht="12.75">
      <c r="A10" s="546" t="str">
        <f>b_k_jc_!A30</f>
        <v>Felhalmozási célú átvett pénzeszközök</v>
      </c>
      <c r="B10" s="463"/>
      <c r="C10" s="463">
        <v>12469</v>
      </c>
      <c r="D10" s="463">
        <f>b_k_jc_!D30</f>
        <v>14252</v>
      </c>
      <c r="E10" s="463" t="str">
        <f>b_k_jc_!A60</f>
        <v>Felújítások</v>
      </c>
      <c r="F10" s="463"/>
      <c r="G10" s="463">
        <v>52466</v>
      </c>
      <c r="H10" s="547">
        <f>b_k_jc_!D60</f>
        <v>60722</v>
      </c>
    </row>
    <row r="11" spans="1:8" s="462" customFormat="1" ht="12.75">
      <c r="A11" s="546"/>
      <c r="B11" s="463"/>
      <c r="C11" s="463"/>
      <c r="D11" s="463"/>
      <c r="E11" s="463" t="str">
        <f>b_k_jc_!A61</f>
        <v>Egyéb felhalmozási célú kiadások</v>
      </c>
      <c r="F11" s="463"/>
      <c r="G11" s="463">
        <v>8090</v>
      </c>
      <c r="H11" s="547">
        <f>b_k_jc_!D61</f>
        <v>14230</v>
      </c>
    </row>
    <row r="12" spans="1:8" s="462" customFormat="1" ht="12.75">
      <c r="A12" s="546"/>
      <c r="B12" s="463"/>
      <c r="C12" s="463"/>
      <c r="D12" s="463"/>
      <c r="E12" s="463"/>
      <c r="F12" s="463"/>
      <c r="G12" s="463"/>
      <c r="H12" s="547"/>
    </row>
    <row r="13" spans="1:8" s="462" customFormat="1" ht="12.75">
      <c r="A13" s="548"/>
      <c r="B13" s="463"/>
      <c r="C13" s="463"/>
      <c r="D13" s="549"/>
      <c r="E13" s="463"/>
      <c r="F13" s="463"/>
      <c r="G13" s="463"/>
      <c r="H13" s="547"/>
    </row>
    <row r="14" spans="1:8" s="462" customFormat="1" ht="12.75">
      <c r="A14" s="546"/>
      <c r="B14" s="463"/>
      <c r="C14" s="463"/>
      <c r="D14" s="471"/>
      <c r="E14" s="463"/>
      <c r="F14" s="463"/>
      <c r="G14" s="463"/>
      <c r="H14" s="547"/>
    </row>
    <row r="15" spans="1:8" s="462" customFormat="1" ht="12.75">
      <c r="A15" s="548"/>
      <c r="B15" s="463"/>
      <c r="C15" s="463"/>
      <c r="D15" s="549"/>
      <c r="E15" s="463"/>
      <c r="F15" s="463"/>
      <c r="G15" s="463"/>
      <c r="H15" s="547"/>
    </row>
    <row r="16" spans="1:8" s="462" customFormat="1" ht="12.75">
      <c r="A16" s="546"/>
      <c r="B16" s="463"/>
      <c r="C16" s="463"/>
      <c r="D16" s="471"/>
      <c r="E16" s="463"/>
      <c r="F16" s="463"/>
      <c r="G16" s="463"/>
      <c r="H16" s="547"/>
    </row>
    <row r="17" spans="1:8" s="462" customFormat="1" ht="12.75">
      <c r="A17" s="546"/>
      <c r="B17" s="463"/>
      <c r="C17" s="463"/>
      <c r="D17" s="471"/>
      <c r="E17" s="463"/>
      <c r="F17" s="463"/>
      <c r="G17" s="463"/>
      <c r="H17" s="547"/>
    </row>
    <row r="18" spans="1:8" s="462" customFormat="1" ht="12.75">
      <c r="A18" s="546"/>
      <c r="B18" s="463"/>
      <c r="C18" s="463"/>
      <c r="D18" s="471"/>
      <c r="E18" s="463"/>
      <c r="F18" s="463"/>
      <c r="G18" s="463"/>
      <c r="H18" s="547"/>
    </row>
    <row r="19" spans="1:8" s="462" customFormat="1" ht="13.5" thickBot="1">
      <c r="A19" s="550"/>
      <c r="B19" s="465"/>
      <c r="C19" s="465"/>
      <c r="D19" s="465"/>
      <c r="E19" s="465"/>
      <c r="F19" s="465"/>
      <c r="G19" s="465"/>
      <c r="H19" s="551"/>
    </row>
    <row r="20" spans="1:8" ht="13.5" thickBot="1">
      <c r="A20" s="552" t="str">
        <f>b_k_jc_!A31</f>
        <v>Költségvetési bevételek:</v>
      </c>
      <c r="B20" s="470">
        <f>SUM(B9:B19)</f>
        <v>0</v>
      </c>
      <c r="C20" s="470">
        <f>SUM(C9:C19)</f>
        <v>35469</v>
      </c>
      <c r="D20" s="470">
        <f>SUM(D9:D19)</f>
        <v>37252</v>
      </c>
      <c r="E20" s="470" t="str">
        <f>b_k_jc_!A62</f>
        <v>Költségvetési kiadások:</v>
      </c>
      <c r="F20" s="470">
        <f>SUM(F9:F19)</f>
        <v>0</v>
      </c>
      <c r="G20" s="470">
        <f>SUM(G9:G19)</f>
        <v>342726</v>
      </c>
      <c r="H20" s="553">
        <f>SUM(H9:H19)</f>
        <v>361944</v>
      </c>
    </row>
    <row r="21" spans="1:8" ht="12.75">
      <c r="A21" s="554" t="str">
        <f>b_k_jc_!A32</f>
        <v>Hitel, kölcsönfelvétel ÁH kívülről</v>
      </c>
      <c r="B21" s="467"/>
      <c r="C21" s="467">
        <v>0</v>
      </c>
      <c r="D21" s="467">
        <f>b_k_jc_!D32</f>
        <v>0</v>
      </c>
      <c r="E21" s="467" t="str">
        <f>b_k_jc_!A63</f>
        <v>Hitel, kölcsöntörlesztés ÁH kívülre</v>
      </c>
      <c r="F21" s="467"/>
      <c r="G21" s="467">
        <v>0</v>
      </c>
      <c r="H21" s="555">
        <f>b_k_jc_!D63</f>
        <v>0</v>
      </c>
    </row>
    <row r="22" spans="1:8" ht="12.75">
      <c r="A22" s="556" t="str">
        <f>b_k_jc_!A33</f>
        <v>Belföldi értékpapírok bevételei</v>
      </c>
      <c r="B22" s="468"/>
      <c r="C22" s="468">
        <v>0</v>
      </c>
      <c r="D22" s="467">
        <f>b_k_jc_!D33</f>
        <v>0</v>
      </c>
      <c r="E22" s="468" t="str">
        <f>b_k_jc_!A64</f>
        <v>Belföldi értékpapírok kiadásai</v>
      </c>
      <c r="F22" s="468"/>
      <c r="G22" s="468">
        <v>0</v>
      </c>
      <c r="H22" s="555">
        <f>b_k_jc_!D64</f>
        <v>0</v>
      </c>
    </row>
    <row r="23" spans="1:8" ht="12.75">
      <c r="A23" s="556" t="str">
        <f>b_k_jc_!A34</f>
        <v>Maradvány igénybevétele</v>
      </c>
      <c r="B23" s="468"/>
      <c r="C23" s="468">
        <v>220700</v>
      </c>
      <c r="D23" s="467">
        <f>mérl_!D23-m_mérl_!D23</f>
        <v>247551</v>
      </c>
      <c r="E23" s="468" t="str">
        <f>b_k_jc_!A65</f>
        <v>ÁH belüli megelőlegezések</v>
      </c>
      <c r="F23" s="468"/>
      <c r="G23" s="468">
        <v>0</v>
      </c>
      <c r="H23" s="555">
        <f>b_k_jc_!D65</f>
        <v>0</v>
      </c>
    </row>
    <row r="24" spans="1:8" ht="12.75">
      <c r="A24" s="556" t="str">
        <f>b_k_jc_!A35</f>
        <v>ÁH belüli megelőlegezések</v>
      </c>
      <c r="B24" s="468"/>
      <c r="C24" s="468">
        <v>0</v>
      </c>
      <c r="D24" s="467">
        <f>b_k_jc_!D35</f>
        <v>0</v>
      </c>
      <c r="E24" s="468" t="str">
        <f>b_k_jc_!A66</f>
        <v>ÁH belüli megelőlegezések visszafizetése</v>
      </c>
      <c r="F24" s="468"/>
      <c r="G24" s="468">
        <v>0</v>
      </c>
      <c r="H24" s="555">
        <v>0</v>
      </c>
    </row>
    <row r="25" spans="1:8" ht="12.75">
      <c r="A25" s="556" t="str">
        <f>b_k_jc_!A36</f>
        <v>ÁH belüli megelőlegezések visszafizatése</v>
      </c>
      <c r="B25" s="468"/>
      <c r="C25" s="468">
        <v>0</v>
      </c>
      <c r="D25" s="467">
        <f>b_k_jc_!D36</f>
        <v>0</v>
      </c>
      <c r="E25" s="468" t="str">
        <f>b_k_jc_!A67</f>
        <v>Központi, irányító szervi támogatás folyósítása</v>
      </c>
      <c r="F25" s="468"/>
      <c r="G25" s="468">
        <v>0</v>
      </c>
      <c r="H25" s="555">
        <f>mérl_!H25-m_mérl_!H25</f>
        <v>0</v>
      </c>
    </row>
    <row r="26" spans="1:8" ht="12.75">
      <c r="A26" s="556" t="str">
        <f>b_k_jc_!A37</f>
        <v>Központi, irányító szervi támogatás</v>
      </c>
      <c r="B26" s="468"/>
      <c r="C26" s="468">
        <v>0</v>
      </c>
      <c r="D26" s="467">
        <f>mérl_!D26-m_mérl_!D26</f>
        <v>0</v>
      </c>
      <c r="E26" s="468" t="str">
        <f>b_k_jc_!A68</f>
        <v>Pénzeszközök betétként elhelyezése</v>
      </c>
      <c r="F26" s="468"/>
      <c r="G26" s="468">
        <v>0</v>
      </c>
      <c r="H26" s="555">
        <v>0</v>
      </c>
    </row>
    <row r="27" spans="1:8" ht="13.5" thickBot="1">
      <c r="A27" s="557" t="str">
        <f>b_k_jc_!A38</f>
        <v>Betétek megszüntetése</v>
      </c>
      <c r="B27" s="469"/>
      <c r="C27" s="469">
        <v>0</v>
      </c>
      <c r="D27" s="467">
        <v>0</v>
      </c>
      <c r="E27" s="469"/>
      <c r="F27" s="469"/>
      <c r="G27" s="469"/>
      <c r="H27" s="558"/>
    </row>
    <row r="28" spans="1:8" s="462" customFormat="1" ht="13.5" thickBot="1">
      <c r="A28" s="552" t="str">
        <f>b_k_jc_!A39</f>
        <v>Belföldi finanszírozás bevételei</v>
      </c>
      <c r="B28" s="470"/>
      <c r="C28" s="470">
        <v>220700</v>
      </c>
      <c r="D28" s="470">
        <f>SUM(D21:D27)</f>
        <v>247551</v>
      </c>
      <c r="E28" s="470" t="str">
        <f>b_k_jc_!A69</f>
        <v>Belföldi finanszírozás kiadásai</v>
      </c>
      <c r="F28" s="470"/>
      <c r="G28" s="470">
        <v>0</v>
      </c>
      <c r="H28" s="553">
        <f>SUM(H21:H27)</f>
        <v>0</v>
      </c>
    </row>
    <row r="29" spans="1:8" s="462" customFormat="1" ht="13.5" thickBot="1">
      <c r="A29" s="552" t="str">
        <f>b_k_jc_!A40</f>
        <v>Külföldi finanszírozás bevételei</v>
      </c>
      <c r="B29" s="470"/>
      <c r="C29" s="470">
        <v>0</v>
      </c>
      <c r="D29" s="470">
        <f>b_k_jc_!D40</f>
        <v>0</v>
      </c>
      <c r="E29" s="470" t="str">
        <f>b_k_jc_!A70</f>
        <v>Külföldi finanszírozás kiadásai</v>
      </c>
      <c r="F29" s="470"/>
      <c r="G29" s="470">
        <v>0</v>
      </c>
      <c r="H29" s="553">
        <f>b_k_jc_!D70</f>
        <v>0</v>
      </c>
    </row>
    <row r="30" spans="1:8" s="462" customFormat="1" ht="13.5" thickBot="1">
      <c r="A30" s="552" t="str">
        <f>b_k_jc_!A41</f>
        <v>Adóssághoz nem kapcs.származékos ügyl.bevét.</v>
      </c>
      <c r="B30" s="470"/>
      <c r="C30" s="470">
        <v>0</v>
      </c>
      <c r="D30" s="470">
        <f>b_k_jc_!D41</f>
        <v>0</v>
      </c>
      <c r="E30" s="470" t="str">
        <f>b_k_jc_!A71</f>
        <v>Adóssághoz nem kapcs.származékos ügyl.kiad.</v>
      </c>
      <c r="F30" s="470"/>
      <c r="G30" s="470">
        <v>0</v>
      </c>
      <c r="H30" s="553">
        <f>b_k_jc_!D71</f>
        <v>0</v>
      </c>
    </row>
    <row r="31" spans="1:8" s="462" customFormat="1" ht="13.5" thickBot="1">
      <c r="A31" s="552" t="str">
        <f>b_k_jc_!A42</f>
        <v>Finanszírozási bevételek</v>
      </c>
      <c r="B31" s="470"/>
      <c r="C31" s="470">
        <v>220700</v>
      </c>
      <c r="D31" s="470">
        <f>D28+D29+D30</f>
        <v>247551</v>
      </c>
      <c r="E31" s="470" t="str">
        <f>b_k_jc_!A72</f>
        <v>Finanszírozási kiadások</v>
      </c>
      <c r="F31" s="470"/>
      <c r="G31" s="470">
        <v>0</v>
      </c>
      <c r="H31" s="553">
        <f>H28+H29+H30</f>
        <v>0</v>
      </c>
    </row>
    <row r="32" spans="1:8" s="541" customFormat="1" ht="13.5" thickBot="1">
      <c r="A32" s="559" t="s">
        <v>392</v>
      </c>
      <c r="B32" s="560"/>
      <c r="C32" s="560">
        <v>256169</v>
      </c>
      <c r="D32" s="560">
        <f>D20+D31</f>
        <v>284803</v>
      </c>
      <c r="E32" s="560" t="str">
        <f>b_k_jc_!A73</f>
        <v>Kiadások összesen:</v>
      </c>
      <c r="F32" s="560"/>
      <c r="G32" s="560">
        <v>342726</v>
      </c>
      <c r="H32" s="561">
        <f>H20+H31</f>
        <v>361944</v>
      </c>
    </row>
    <row r="33" ht="12.75">
      <c r="H33" s="190"/>
    </row>
    <row r="34" spans="1:4" s="462" customFormat="1" ht="12.75">
      <c r="A34" s="462" t="s">
        <v>585</v>
      </c>
      <c r="D34" s="462">
        <f>D32-H32</f>
        <v>-77141</v>
      </c>
    </row>
  </sheetData>
  <sheetProtection/>
  <mergeCells count="1">
    <mergeCell ref="A4:H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5">
      <selection activeCell="C29" sqref="C29"/>
    </sheetView>
  </sheetViews>
  <sheetFormatPr defaultColWidth="9.00390625" defaultRowHeight="12.75"/>
  <cols>
    <col min="1" max="1" width="4.875" style="198" customWidth="1"/>
    <col min="2" max="2" width="41.875" style="198" customWidth="1"/>
    <col min="3" max="4" width="11.125" style="198" customWidth="1"/>
    <col min="5" max="5" width="11.00390625" style="198" customWidth="1"/>
    <col min="6" max="16384" width="9.125" style="198" customWidth="1"/>
  </cols>
  <sheetData>
    <row r="1" spans="1:4" ht="12.75">
      <c r="A1" s="518" t="s">
        <v>591</v>
      </c>
      <c r="B1" s="535" t="str">
        <f>b_k_jc_!B1</f>
        <v>melléklet a …/2015. (VI. …) önkormányzati rendelethez</v>
      </c>
      <c r="C1" s="538"/>
      <c r="D1" s="538"/>
    </row>
    <row r="4" spans="2:5" ht="12.75">
      <c r="B4" s="896" t="s">
        <v>407</v>
      </c>
      <c r="C4" s="896"/>
      <c r="D4" s="896"/>
      <c r="E4" s="896"/>
    </row>
    <row r="5" spans="2:5" ht="12.75">
      <c r="B5" s="896" t="s">
        <v>168</v>
      </c>
      <c r="C5" s="896"/>
      <c r="D5" s="896"/>
      <c r="E5" s="896"/>
    </row>
    <row r="6" spans="2:4" ht="12.75">
      <c r="B6" s="472"/>
      <c r="C6" s="472"/>
      <c r="D6" s="472"/>
    </row>
    <row r="7" spans="2:4" ht="12.75">
      <c r="B7" s="472"/>
      <c r="C7" s="472"/>
      <c r="D7" s="472"/>
    </row>
    <row r="8" ht="13.5" thickBot="1">
      <c r="D8" s="198" t="s">
        <v>75</v>
      </c>
    </row>
    <row r="9" spans="2:5" ht="15.75" thickBot="1">
      <c r="B9" s="473" t="s">
        <v>56</v>
      </c>
      <c r="C9" s="474" t="s">
        <v>46</v>
      </c>
      <c r="D9" s="475" t="s">
        <v>47</v>
      </c>
      <c r="E9" s="475" t="s">
        <v>455</v>
      </c>
    </row>
    <row r="10" spans="2:5" ht="12.75">
      <c r="B10" s="476" t="str">
        <f>m_mérl_!A9</f>
        <v>Működési célú támogatások ÁH belülről</v>
      </c>
      <c r="C10" s="477">
        <f>m_mérl_!D9</f>
        <v>592073</v>
      </c>
      <c r="D10" s="477">
        <v>505300</v>
      </c>
      <c r="E10" s="478">
        <v>507200</v>
      </c>
    </row>
    <row r="11" spans="2:5" ht="12.75">
      <c r="B11" s="479" t="str">
        <f>m_mérl_!A10</f>
        <v>Felhalmozási célú támogatások ÁH belülről</v>
      </c>
      <c r="C11" s="160">
        <f>m_mérl_!D10</f>
        <v>65382</v>
      </c>
      <c r="D11" s="160">
        <v>20000</v>
      </c>
      <c r="E11" s="480">
        <v>20000</v>
      </c>
    </row>
    <row r="12" spans="2:5" ht="12.75">
      <c r="B12" s="479" t="str">
        <f>m_mérl_!A11</f>
        <v>Közhatalmi bevétlek</v>
      </c>
      <c r="C12" s="160">
        <f>m_mérl_!D11</f>
        <v>370101</v>
      </c>
      <c r="D12" s="160">
        <v>376400</v>
      </c>
      <c r="E12" s="480">
        <v>389905</v>
      </c>
    </row>
    <row r="13" spans="2:5" ht="12.75">
      <c r="B13" s="479" t="str">
        <f>m_mérl_!A12</f>
        <v>Működési bevételek</v>
      </c>
      <c r="C13" s="160">
        <f>m_mérl_!D12</f>
        <v>133298</v>
      </c>
      <c r="D13" s="160">
        <v>121000</v>
      </c>
      <c r="E13" s="480">
        <v>122000</v>
      </c>
    </row>
    <row r="14" spans="2:5" ht="12.75">
      <c r="B14" s="479" t="str">
        <f>m_mérl_!A13</f>
        <v>Működési célú átvett pénzeszközök</v>
      </c>
      <c r="C14" s="160">
        <f>m_mérl_!D13</f>
        <v>1500</v>
      </c>
      <c r="D14" s="160">
        <v>0</v>
      </c>
      <c r="E14" s="480">
        <v>0</v>
      </c>
    </row>
    <row r="15" spans="2:5" ht="12.75">
      <c r="B15" s="479" t="str">
        <f>m_mérl_!A23</f>
        <v>Maradvány igénybevétele</v>
      </c>
      <c r="C15" s="160">
        <f>m_mérl_!D23</f>
        <v>7936</v>
      </c>
      <c r="D15" s="160">
        <v>5000</v>
      </c>
      <c r="E15" s="480">
        <v>6000</v>
      </c>
    </row>
    <row r="16" spans="2:5" ht="12.75">
      <c r="B16" s="479" t="str">
        <f>m_mérl_!A26</f>
        <v>Központi, irányító szervi támogatás</v>
      </c>
      <c r="C16" s="160">
        <f>m_mérl_!D26</f>
        <v>258722</v>
      </c>
      <c r="D16" s="160">
        <v>260000</v>
      </c>
      <c r="E16" s="480">
        <v>260000</v>
      </c>
    </row>
    <row r="17" spans="2:5" ht="12.75">
      <c r="B17" s="479" t="s">
        <v>611</v>
      </c>
      <c r="C17" s="160">
        <f>m_mérl_!D27</f>
        <v>300000</v>
      </c>
      <c r="D17" s="160"/>
      <c r="E17" s="480"/>
    </row>
    <row r="18" spans="2:5" ht="13.5" thickBot="1">
      <c r="B18" s="481"/>
      <c r="C18" s="174"/>
      <c r="D18" s="174"/>
      <c r="E18" s="482"/>
    </row>
    <row r="19" spans="2:5" ht="13.5" thickBot="1">
      <c r="B19" s="483" t="s">
        <v>170</v>
      </c>
      <c r="C19" s="484">
        <f>SUM(C10:C18)</f>
        <v>1729012</v>
      </c>
      <c r="D19" s="485">
        <f>SUM(D10:D18)</f>
        <v>1287700</v>
      </c>
      <c r="E19" s="486">
        <f>SUM(E10:E18)</f>
        <v>1305105</v>
      </c>
    </row>
    <row r="20" spans="2:5" ht="12.75">
      <c r="B20" s="476" t="str">
        <f>m_mérl_!E9</f>
        <v>Személyi juttatások</v>
      </c>
      <c r="C20" s="477">
        <f>m_mérl_!H9</f>
        <v>303851</v>
      </c>
      <c r="D20" s="477">
        <v>271000</v>
      </c>
      <c r="E20" s="487">
        <v>273000</v>
      </c>
    </row>
    <row r="21" spans="2:5" ht="12.75">
      <c r="B21" s="479" t="str">
        <f>m_mérl_!E10</f>
        <v>Munkaadókat terhelő járulékok</v>
      </c>
      <c r="C21" s="160">
        <f>m_mérl_!H10</f>
        <v>82266</v>
      </c>
      <c r="D21" s="160">
        <v>77500</v>
      </c>
      <c r="E21" s="480">
        <v>77900</v>
      </c>
    </row>
    <row r="22" spans="2:5" ht="12.75">
      <c r="B22" s="479" t="str">
        <f>m_mérl_!E11</f>
        <v>Dologi kiadások</v>
      </c>
      <c r="C22" s="160">
        <f>m_mérl_!H11</f>
        <v>302712</v>
      </c>
      <c r="D22" s="160">
        <v>305710</v>
      </c>
      <c r="E22" s="480">
        <v>300910</v>
      </c>
    </row>
    <row r="23" spans="2:5" ht="12.75">
      <c r="B23" s="479" t="str">
        <f>m_mérl_!E12</f>
        <v>Ellátottak pénzbeli juttatásai</v>
      </c>
      <c r="C23" s="160">
        <f>m_mérl_!H12</f>
        <v>16538</v>
      </c>
      <c r="D23" s="160">
        <v>13000</v>
      </c>
      <c r="E23" s="480">
        <v>13500</v>
      </c>
    </row>
    <row r="24" spans="2:5" ht="12.75">
      <c r="B24" s="479" t="str">
        <f>m_mérl_!E13</f>
        <v>Egyéb működési célú kiadások</v>
      </c>
      <c r="C24" s="160">
        <f>m_mérl_!H13</f>
        <v>371773</v>
      </c>
      <c r="D24" s="160">
        <v>241500</v>
      </c>
      <c r="E24" s="480">
        <v>245005</v>
      </c>
    </row>
    <row r="25" spans="2:5" ht="12.75">
      <c r="B25" s="479" t="str">
        <f>m_mérl_!E21</f>
        <v>Hitel, kölcsöntörlesztés ÁH kívülre</v>
      </c>
      <c r="C25" s="160">
        <f>m_mérl_!H21</f>
        <v>0</v>
      </c>
      <c r="D25" s="160">
        <v>0</v>
      </c>
      <c r="E25" s="480">
        <v>0</v>
      </c>
    </row>
    <row r="26" spans="2:5" ht="12.75">
      <c r="B26" s="479" t="str">
        <f>m_mérl_!E25</f>
        <v>Központi, irányító szervi támogatás folyósítása</v>
      </c>
      <c r="C26" s="160">
        <f>m_mérl_!H25</f>
        <v>258722</v>
      </c>
      <c r="D26" s="160">
        <v>265000</v>
      </c>
      <c r="E26" s="480">
        <v>270000</v>
      </c>
    </row>
    <row r="27" spans="2:5" ht="12.75">
      <c r="B27" s="479" t="s">
        <v>612</v>
      </c>
      <c r="C27" s="160">
        <f>mérl_!H24</f>
        <v>16009</v>
      </c>
      <c r="D27" s="160"/>
      <c r="E27" s="488"/>
    </row>
    <row r="28" spans="2:5" ht="13.5" thickBot="1">
      <c r="B28" s="481" t="s">
        <v>266</v>
      </c>
      <c r="C28" s="174">
        <f>mérl_!H26</f>
        <v>300000</v>
      </c>
      <c r="D28" s="175"/>
      <c r="E28" s="489"/>
    </row>
    <row r="29" spans="2:5" ht="13.5" thickBot="1">
      <c r="B29" s="483" t="s">
        <v>173</v>
      </c>
      <c r="C29" s="484">
        <f>SUM(C20:C28)</f>
        <v>1651871</v>
      </c>
      <c r="D29" s="485">
        <f>SUM(D20:D28)</f>
        <v>1173710</v>
      </c>
      <c r="E29" s="486">
        <f>SUM(E20:E28)</f>
        <v>1180315</v>
      </c>
    </row>
    <row r="30" spans="2:5" ht="12.75">
      <c r="B30" s="476" t="str">
        <f>f_mérl_!A9</f>
        <v>Felhalmozási bevételek</v>
      </c>
      <c r="C30" s="477">
        <f>f_mérl_!D9</f>
        <v>23000</v>
      </c>
      <c r="D30" s="490">
        <v>2000</v>
      </c>
      <c r="E30" s="491">
        <v>2500</v>
      </c>
    </row>
    <row r="31" spans="2:5" ht="12.75">
      <c r="B31" s="479" t="str">
        <f>f_mérl_!A10</f>
        <v>Felhalmozási célú átvett pénzeszközök</v>
      </c>
      <c r="C31" s="160">
        <f>f_mérl_!D10</f>
        <v>14252</v>
      </c>
      <c r="D31" s="156">
        <v>0</v>
      </c>
      <c r="E31" s="492">
        <v>0</v>
      </c>
    </row>
    <row r="32" spans="2:5" ht="12.75">
      <c r="B32" s="479" t="str">
        <f>f_mérl_!A21</f>
        <v>Hitel, kölcsönfelvétel ÁH kívülről</v>
      </c>
      <c r="C32" s="160">
        <f>f_mérl_!D21</f>
        <v>0</v>
      </c>
      <c r="D32" s="161">
        <v>0</v>
      </c>
      <c r="E32" s="492">
        <v>0</v>
      </c>
    </row>
    <row r="33" spans="2:5" ht="12.75">
      <c r="B33" s="479" t="str">
        <f>f_mérl_!A23</f>
        <v>Maradvány igénybevétele</v>
      </c>
      <c r="C33" s="160">
        <f>f_mérl_!D23</f>
        <v>247551</v>
      </c>
      <c r="D33" s="161">
        <v>0</v>
      </c>
      <c r="E33" s="492">
        <v>0</v>
      </c>
    </row>
    <row r="34" spans="2:5" ht="12.75">
      <c r="B34" s="479"/>
      <c r="C34" s="160"/>
      <c r="D34" s="161"/>
      <c r="E34" s="492"/>
    </row>
    <row r="35" spans="2:5" ht="12.75">
      <c r="B35" s="479"/>
      <c r="C35" s="160"/>
      <c r="D35" s="161"/>
      <c r="E35" s="492"/>
    </row>
    <row r="36" spans="2:5" ht="12.75">
      <c r="B36" s="479"/>
      <c r="C36" s="160"/>
      <c r="D36" s="161"/>
      <c r="E36" s="492"/>
    </row>
    <row r="37" spans="2:5" ht="13.5" thickBot="1">
      <c r="B37" s="479"/>
      <c r="C37" s="160"/>
      <c r="D37" s="161"/>
      <c r="E37" s="489"/>
    </row>
    <row r="38" spans="2:5" ht="13.5" thickBot="1">
      <c r="B38" s="483" t="s">
        <v>174</v>
      </c>
      <c r="C38" s="484">
        <f>SUM(C30:C37)</f>
        <v>284803</v>
      </c>
      <c r="D38" s="485">
        <f>SUM(D30:D37)</f>
        <v>2000</v>
      </c>
      <c r="E38" s="493">
        <f>SUM(E30:E37)</f>
        <v>2500</v>
      </c>
    </row>
    <row r="39" spans="2:5" ht="12.75">
      <c r="B39" s="476" t="str">
        <f>f_mérl_!E9</f>
        <v>Beruházások</v>
      </c>
      <c r="C39" s="477">
        <f>f_mérl_!H9</f>
        <v>286992</v>
      </c>
      <c r="D39" s="490">
        <v>75000</v>
      </c>
      <c r="E39" s="491">
        <v>85000</v>
      </c>
    </row>
    <row r="40" spans="2:5" ht="12.75">
      <c r="B40" s="479" t="str">
        <f>f_mérl_!E10</f>
        <v>Felújítások</v>
      </c>
      <c r="C40" s="160">
        <f>f_mérl_!H10</f>
        <v>60722</v>
      </c>
      <c r="D40" s="156">
        <v>34200</v>
      </c>
      <c r="E40" s="492">
        <v>35500</v>
      </c>
    </row>
    <row r="41" spans="2:5" ht="12.75">
      <c r="B41" s="479" t="str">
        <f>f_mérl_!E11</f>
        <v>Egyéb felhalmozási célú kiadások</v>
      </c>
      <c r="C41" s="160">
        <f>f_mérl_!H11</f>
        <v>14230</v>
      </c>
      <c r="D41" s="156">
        <v>6790</v>
      </c>
      <c r="E41" s="492">
        <v>6790</v>
      </c>
    </row>
    <row r="42" spans="2:5" ht="12.75">
      <c r="B42" s="479" t="str">
        <f>f_mérl_!E21</f>
        <v>Hitel, kölcsöntörlesztés ÁH kívülre</v>
      </c>
      <c r="C42" s="160">
        <f>f_mérl_!H21</f>
        <v>0</v>
      </c>
      <c r="D42" s="156">
        <v>0</v>
      </c>
      <c r="E42" s="492">
        <v>0</v>
      </c>
    </row>
    <row r="43" spans="2:5" ht="12.75">
      <c r="B43" s="479" t="str">
        <f>f_mérl_!E25</f>
        <v>Központi, irányító szervi támogatás folyósítása</v>
      </c>
      <c r="C43" s="160">
        <f>f_mérl_!H25</f>
        <v>0</v>
      </c>
      <c r="D43" s="156">
        <v>0</v>
      </c>
      <c r="E43" s="492">
        <v>0</v>
      </c>
    </row>
    <row r="44" spans="2:5" ht="12.75">
      <c r="B44" s="479"/>
      <c r="C44" s="160"/>
      <c r="D44" s="156"/>
      <c r="E44" s="492"/>
    </row>
    <row r="45" spans="2:5" ht="12.75">
      <c r="B45" s="494"/>
      <c r="C45" s="155"/>
      <c r="D45" s="156"/>
      <c r="E45" s="492"/>
    </row>
    <row r="46" spans="2:5" ht="13.5" thickBot="1">
      <c r="B46" s="481"/>
      <c r="C46" s="155"/>
      <c r="D46" s="156"/>
      <c r="E46" s="489"/>
    </row>
    <row r="47" spans="2:5" ht="13.5" thickBot="1">
      <c r="B47" s="483" t="s">
        <v>175</v>
      </c>
      <c r="C47" s="484">
        <f>SUM(C39:C46)</f>
        <v>361944</v>
      </c>
      <c r="D47" s="485">
        <f>SUM(D39:D46)</f>
        <v>115990</v>
      </c>
      <c r="E47" s="495">
        <f>SUM(E39:E46)</f>
        <v>127290</v>
      </c>
    </row>
    <row r="48" spans="2:5" ht="13.5" thickBot="1">
      <c r="B48" s="496" t="s">
        <v>63</v>
      </c>
      <c r="C48" s="236">
        <f>C19+C38</f>
        <v>2013815</v>
      </c>
      <c r="D48" s="237">
        <f>D19+D38</f>
        <v>1289700</v>
      </c>
      <c r="E48" s="238">
        <f>E19+E38</f>
        <v>1307605</v>
      </c>
    </row>
    <row r="49" spans="2:5" ht="13.5" thickBot="1">
      <c r="B49" s="496" t="s">
        <v>69</v>
      </c>
      <c r="C49" s="236">
        <f>C29+C47</f>
        <v>2013815</v>
      </c>
      <c r="D49" s="237">
        <f>D29+D47</f>
        <v>1289700</v>
      </c>
      <c r="E49" s="238">
        <f>E29+E47</f>
        <v>1307605</v>
      </c>
    </row>
    <row r="51" ht="12.75">
      <c r="B51" s="497" t="s">
        <v>176</v>
      </c>
    </row>
    <row r="52" ht="12.75">
      <c r="B52" s="497" t="s">
        <v>177</v>
      </c>
    </row>
  </sheetData>
  <sheetProtection/>
  <mergeCells count="2">
    <mergeCell ref="B4:E4"/>
    <mergeCell ref="B5:E5"/>
  </mergeCells>
  <printOptions/>
  <pageMargins left="0.7479166666666667" right="0.7479166666666667" top="1.2902777777777779" bottom="0.98402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32.75390625" style="198" customWidth="1"/>
    <col min="2" max="3" width="14.625" style="198" customWidth="1"/>
    <col min="4" max="4" width="15.375" style="198" customWidth="1"/>
    <col min="5" max="16384" width="9.125" style="198" customWidth="1"/>
  </cols>
  <sheetData>
    <row r="2" spans="1:2" ht="12.75">
      <c r="A2" s="518" t="s">
        <v>231</v>
      </c>
      <c r="B2" s="198" t="str">
        <f>b_k_jc_!B1</f>
        <v>melléklet a …/2015. (VI. …) önkormányzati rendelethez</v>
      </c>
    </row>
    <row r="6" spans="1:5" ht="30" customHeight="1">
      <c r="A6" s="899" t="s">
        <v>457</v>
      </c>
      <c r="B6" s="899"/>
      <c r="C6" s="899"/>
      <c r="D6" s="899"/>
      <c r="E6" s="780"/>
    </row>
    <row r="13" ht="13.5" thickBot="1"/>
    <row r="14" spans="1:4" ht="13.5" thickBot="1">
      <c r="A14" s="761" t="s">
        <v>56</v>
      </c>
      <c r="B14" s="897" t="s">
        <v>178</v>
      </c>
      <c r="C14" s="897"/>
      <c r="D14" s="898"/>
    </row>
    <row r="15" spans="1:4" ht="26.25" thickBot="1">
      <c r="A15" s="762"/>
      <c r="B15" s="515" t="s">
        <v>179</v>
      </c>
      <c r="C15" s="515" t="s">
        <v>180</v>
      </c>
      <c r="D15" s="763" t="s">
        <v>181</v>
      </c>
    </row>
    <row r="16" spans="1:4" ht="12.75">
      <c r="A16" s="764" t="s">
        <v>132</v>
      </c>
      <c r="B16" s="516">
        <v>1</v>
      </c>
      <c r="C16" s="516">
        <v>75000</v>
      </c>
      <c r="D16" s="487">
        <v>75000</v>
      </c>
    </row>
    <row r="17" spans="1:4" ht="12.75">
      <c r="A17" s="765" t="s">
        <v>182</v>
      </c>
      <c r="B17" s="517">
        <v>17</v>
      </c>
      <c r="C17" s="517">
        <v>20000</v>
      </c>
      <c r="D17" s="480">
        <v>340000</v>
      </c>
    </row>
    <row r="18" spans="1:4" ht="12.75">
      <c r="A18" s="766" t="s">
        <v>133</v>
      </c>
      <c r="B18" s="517">
        <v>0</v>
      </c>
      <c r="C18" s="517"/>
      <c r="D18" s="480"/>
    </row>
    <row r="19" spans="1:4" ht="12.75">
      <c r="A19" s="766" t="s">
        <v>53</v>
      </c>
      <c r="B19" s="517">
        <v>0</v>
      </c>
      <c r="C19" s="517"/>
      <c r="D19" s="480"/>
    </row>
    <row r="20" spans="1:4" ht="12.75">
      <c r="A20" s="765" t="s">
        <v>122</v>
      </c>
      <c r="B20" s="442">
        <v>0</v>
      </c>
      <c r="C20" s="442"/>
      <c r="D20" s="480"/>
    </row>
    <row r="21" spans="1:4" ht="12.75">
      <c r="A21" s="765"/>
      <c r="B21" s="442"/>
      <c r="C21" s="442"/>
      <c r="D21" s="480"/>
    </row>
    <row r="22" spans="1:4" ht="13.5" thickBot="1">
      <c r="A22" s="767" t="s">
        <v>118</v>
      </c>
      <c r="B22" s="768"/>
      <c r="C22" s="769"/>
      <c r="D22" s="770">
        <f>SUM(D16:D20)</f>
        <v>415000</v>
      </c>
    </row>
  </sheetData>
  <sheetProtection/>
  <mergeCells count="2">
    <mergeCell ref="B14:D14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0">
      <selection activeCell="M38" sqref="M38"/>
    </sheetView>
  </sheetViews>
  <sheetFormatPr defaultColWidth="9.00390625" defaultRowHeight="12.75"/>
  <cols>
    <col min="1" max="1" width="36.125" style="198" customWidth="1"/>
    <col min="2" max="16384" width="9.125" style="198" customWidth="1"/>
  </cols>
  <sheetData>
    <row r="1" spans="8:9" ht="12.75">
      <c r="H1" s="518" t="s">
        <v>233</v>
      </c>
      <c r="I1" s="198" t="str">
        <f>b_k_jc_!B1</f>
        <v>melléklet a …/2015. (VI. …) önkormányzati rendelethez</v>
      </c>
    </row>
    <row r="3" spans="1:14" ht="12.75">
      <c r="A3" s="896" t="s">
        <v>456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</row>
    <row r="4" spans="14:15" ht="12.75">
      <c r="N4" s="198" t="s">
        <v>75</v>
      </c>
      <c r="O4" s="190"/>
    </row>
    <row r="5" spans="1:15" ht="15">
      <c r="A5" s="498" t="s">
        <v>56</v>
      </c>
      <c r="B5" s="499" t="s">
        <v>106</v>
      </c>
      <c r="C5" s="500" t="s">
        <v>183</v>
      </c>
      <c r="D5" s="500" t="s">
        <v>184</v>
      </c>
      <c r="E5" s="500" t="s">
        <v>185</v>
      </c>
      <c r="F5" s="500" t="s">
        <v>186</v>
      </c>
      <c r="G5" s="500" t="s">
        <v>187</v>
      </c>
      <c r="H5" s="500" t="s">
        <v>188</v>
      </c>
      <c r="I5" s="500" t="s">
        <v>189</v>
      </c>
      <c r="J5" s="500" t="s">
        <v>190</v>
      </c>
      <c r="K5" s="500" t="s">
        <v>191</v>
      </c>
      <c r="L5" s="500" t="s">
        <v>192</v>
      </c>
      <c r="M5" s="474" t="s">
        <v>193</v>
      </c>
      <c r="N5" s="501" t="s">
        <v>118</v>
      </c>
      <c r="O5" s="190"/>
    </row>
    <row r="6" spans="1:15" ht="12.75">
      <c r="A6" s="502" t="s">
        <v>194</v>
      </c>
      <c r="B6" s="503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  <c r="N6" s="504"/>
      <c r="O6" s="190"/>
    </row>
    <row r="7" spans="1:15" ht="12.75">
      <c r="A7" s="505" t="str">
        <f>b_k_jc_!A15</f>
        <v>Működési célú támogatások ÁH belülről</v>
      </c>
      <c r="B7" s="234">
        <v>60500</v>
      </c>
      <c r="C7" s="160">
        <v>40100</v>
      </c>
      <c r="D7" s="160">
        <v>40000</v>
      </c>
      <c r="E7" s="160">
        <v>40000</v>
      </c>
      <c r="F7" s="160">
        <v>38500</v>
      </c>
      <c r="G7" s="160">
        <v>40100</v>
      </c>
      <c r="H7" s="160">
        <v>40100</v>
      </c>
      <c r="I7" s="160">
        <v>40000</v>
      </c>
      <c r="J7" s="160">
        <v>40300</v>
      </c>
      <c r="K7" s="160">
        <v>40514</v>
      </c>
      <c r="L7" s="160">
        <v>40600</v>
      </c>
      <c r="M7" s="160">
        <v>40756</v>
      </c>
      <c r="N7" s="506">
        <f>SUM(B7:M7)</f>
        <v>501470</v>
      </c>
      <c r="O7" s="190">
        <f>b_k_jc_!D15</f>
        <v>592073</v>
      </c>
    </row>
    <row r="8" spans="1:15" ht="12.75">
      <c r="A8" s="505" t="str">
        <f>b_k_jc_!A21</f>
        <v>Felhalmozási célú támogatások ÁH belülről</v>
      </c>
      <c r="B8" s="234"/>
      <c r="C8" s="160">
        <v>2880</v>
      </c>
      <c r="D8" s="160"/>
      <c r="E8" s="160"/>
      <c r="F8" s="160">
        <v>10495</v>
      </c>
      <c r="G8" s="160"/>
      <c r="H8" s="160">
        <v>11500</v>
      </c>
      <c r="I8" s="160">
        <v>39799</v>
      </c>
      <c r="J8" s="160"/>
      <c r="K8" s="160"/>
      <c r="L8" s="160"/>
      <c r="M8" s="161"/>
      <c r="N8" s="506">
        <f aca="true" t="shared" si="0" ref="N8:N17">SUM(B8:M8)</f>
        <v>64674</v>
      </c>
      <c r="O8" s="190">
        <f>b_k_jc_!D21</f>
        <v>65382</v>
      </c>
    </row>
    <row r="9" spans="1:15" ht="12.75">
      <c r="A9" s="505" t="str">
        <f>b_k_jc_!A26</f>
        <v>Közhatalmi bevétlek</v>
      </c>
      <c r="B9" s="234">
        <v>2100</v>
      </c>
      <c r="C9" s="234">
        <v>2150</v>
      </c>
      <c r="D9" s="234">
        <v>146000</v>
      </c>
      <c r="E9" s="234">
        <v>2050</v>
      </c>
      <c r="F9" s="234">
        <v>2150</v>
      </c>
      <c r="G9" s="234">
        <v>33500</v>
      </c>
      <c r="H9" s="234">
        <v>2050</v>
      </c>
      <c r="I9" s="234">
        <v>2050</v>
      </c>
      <c r="J9" s="234">
        <v>151000</v>
      </c>
      <c r="K9" s="234">
        <v>2150</v>
      </c>
      <c r="L9" s="234">
        <v>2400</v>
      </c>
      <c r="M9" s="234">
        <v>22501</v>
      </c>
      <c r="N9" s="506">
        <f t="shared" si="0"/>
        <v>370101</v>
      </c>
      <c r="O9" s="190">
        <f>b_k_jc_!D26</f>
        <v>370101</v>
      </c>
    </row>
    <row r="10" spans="1:15" ht="12.75">
      <c r="A10" s="505" t="str">
        <f>b_k_jc_!A27</f>
        <v>Működési bevételek</v>
      </c>
      <c r="B10" s="234">
        <v>11250</v>
      </c>
      <c r="C10" s="234">
        <v>11200</v>
      </c>
      <c r="D10" s="234">
        <v>11250</v>
      </c>
      <c r="E10" s="234">
        <v>12337</v>
      </c>
      <c r="F10" s="234">
        <v>12200</v>
      </c>
      <c r="G10" s="234">
        <v>10500</v>
      </c>
      <c r="H10" s="234">
        <v>10350</v>
      </c>
      <c r="I10" s="234">
        <v>10300</v>
      </c>
      <c r="J10" s="234">
        <v>11100</v>
      </c>
      <c r="K10" s="234">
        <v>10090</v>
      </c>
      <c r="L10" s="234">
        <v>11200</v>
      </c>
      <c r="M10" s="234">
        <v>11521</v>
      </c>
      <c r="N10" s="506">
        <f t="shared" si="0"/>
        <v>133298</v>
      </c>
      <c r="O10" s="190">
        <f>b_k_jc_!D27</f>
        <v>133298</v>
      </c>
    </row>
    <row r="11" spans="1:15" ht="12.75">
      <c r="A11" s="505" t="str">
        <f>b_k_jc_!A28</f>
        <v>Felhalmozási bevételek</v>
      </c>
      <c r="B11" s="234"/>
      <c r="C11" s="234"/>
      <c r="D11" s="234">
        <v>2000</v>
      </c>
      <c r="E11" s="234"/>
      <c r="F11" s="234">
        <v>15000</v>
      </c>
      <c r="G11" s="234"/>
      <c r="H11" s="234"/>
      <c r="I11" s="234"/>
      <c r="J11" s="234">
        <v>6000</v>
      </c>
      <c r="K11" s="234"/>
      <c r="L11" s="234"/>
      <c r="M11" s="234"/>
      <c r="N11" s="506">
        <f t="shared" si="0"/>
        <v>23000</v>
      </c>
      <c r="O11" s="190">
        <f>b_k_jc_!D28</f>
        <v>23000</v>
      </c>
    </row>
    <row r="12" spans="1:15" ht="12.75">
      <c r="A12" s="505" t="str">
        <f>b_k_jc_!A29</f>
        <v>Működési célú átvett pénzeszközök</v>
      </c>
      <c r="B12" s="234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506">
        <f t="shared" si="0"/>
        <v>0</v>
      </c>
      <c r="O12" s="190">
        <f>b_k_jc_!D29</f>
        <v>1500</v>
      </c>
    </row>
    <row r="13" spans="1:15" ht="12.75">
      <c r="A13" s="505" t="str">
        <f>b_k_jc_!A30</f>
        <v>Felhalmozási célú átvett pénzeszközök</v>
      </c>
      <c r="B13" s="234"/>
      <c r="C13" s="234">
        <v>50</v>
      </c>
      <c r="D13" s="234">
        <v>50</v>
      </c>
      <c r="E13" s="234">
        <v>50</v>
      </c>
      <c r="F13" s="234">
        <v>49</v>
      </c>
      <c r="G13" s="234">
        <v>12050</v>
      </c>
      <c r="H13" s="234">
        <v>50</v>
      </c>
      <c r="I13" s="234">
        <v>50</v>
      </c>
      <c r="J13" s="234"/>
      <c r="K13" s="234">
        <v>50</v>
      </c>
      <c r="L13" s="234">
        <v>50</v>
      </c>
      <c r="M13" s="234">
        <v>20</v>
      </c>
      <c r="N13" s="506">
        <f t="shared" si="0"/>
        <v>12469</v>
      </c>
      <c r="O13" s="190">
        <f>b_k_jc_!D30</f>
        <v>14252</v>
      </c>
    </row>
    <row r="14" spans="1:15" ht="12.75">
      <c r="A14" s="505" t="s">
        <v>406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506">
        <f t="shared" si="0"/>
        <v>0</v>
      </c>
      <c r="O14" s="190">
        <f>b_k_jc_!D32</f>
        <v>0</v>
      </c>
    </row>
    <row r="15" spans="1:15" ht="12.75">
      <c r="A15" s="505" t="str">
        <f>b_k_jc_!A34</f>
        <v>Maradvány igénybevétele</v>
      </c>
      <c r="B15" s="234">
        <v>2306</v>
      </c>
      <c r="C15" s="234">
        <v>40357</v>
      </c>
      <c r="D15" s="234"/>
      <c r="E15" s="234"/>
      <c r="F15" s="234">
        <v>38425</v>
      </c>
      <c r="G15" s="234">
        <v>45736</v>
      </c>
      <c r="H15" s="234">
        <v>68966</v>
      </c>
      <c r="I15" s="234">
        <v>19813</v>
      </c>
      <c r="J15" s="234"/>
      <c r="K15" s="234"/>
      <c r="L15" s="234">
        <v>3863</v>
      </c>
      <c r="M15" s="234">
        <v>1234</v>
      </c>
      <c r="N15" s="506">
        <f t="shared" si="0"/>
        <v>220700</v>
      </c>
      <c r="O15" s="190">
        <f>b_k_jc_!D34</f>
        <v>255487</v>
      </c>
    </row>
    <row r="16" spans="1:15" ht="12.75">
      <c r="A16" s="505" t="str">
        <f>b_k_jc_!A37</f>
        <v>Központi, irányító szervi támogatás</v>
      </c>
      <c r="B16" s="507">
        <v>21200</v>
      </c>
      <c r="C16" s="507">
        <v>21200</v>
      </c>
      <c r="D16" s="507">
        <v>21000</v>
      </c>
      <c r="E16" s="507">
        <v>21000</v>
      </c>
      <c r="F16" s="507">
        <v>21100</v>
      </c>
      <c r="G16" s="507">
        <v>21100</v>
      </c>
      <c r="H16" s="507">
        <v>22000</v>
      </c>
      <c r="I16" s="507">
        <v>21800</v>
      </c>
      <c r="J16" s="507">
        <v>20900</v>
      </c>
      <c r="K16" s="507">
        <v>21200</v>
      </c>
      <c r="L16" s="507">
        <v>20700</v>
      </c>
      <c r="M16" s="507">
        <v>21386</v>
      </c>
      <c r="N16" s="506">
        <f t="shared" si="0"/>
        <v>254586</v>
      </c>
      <c r="O16" s="190">
        <f>b_k_jc_!D37</f>
        <v>258722</v>
      </c>
    </row>
    <row r="17" spans="1:15" ht="12.75">
      <c r="A17" s="508"/>
      <c r="B17" s="507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506">
        <f t="shared" si="0"/>
        <v>0</v>
      </c>
      <c r="O17" s="190"/>
    </row>
    <row r="18" spans="1:16" ht="12.75">
      <c r="A18" s="509" t="s">
        <v>63</v>
      </c>
      <c r="B18" s="510">
        <f>SUM(B6:B17)</f>
        <v>97356</v>
      </c>
      <c r="C18" s="510">
        <f aca="true" t="shared" si="1" ref="C18:K18">SUM(C6:C17)</f>
        <v>117937</v>
      </c>
      <c r="D18" s="510">
        <f t="shared" si="1"/>
        <v>220300</v>
      </c>
      <c r="E18" s="510">
        <f t="shared" si="1"/>
        <v>75437</v>
      </c>
      <c r="F18" s="510">
        <f t="shared" si="1"/>
        <v>137919</v>
      </c>
      <c r="G18" s="510">
        <f t="shared" si="1"/>
        <v>162986</v>
      </c>
      <c r="H18" s="510">
        <f t="shared" si="1"/>
        <v>155016</v>
      </c>
      <c r="I18" s="510">
        <f t="shared" si="1"/>
        <v>133812</v>
      </c>
      <c r="J18" s="510">
        <f t="shared" si="1"/>
        <v>229300</v>
      </c>
      <c r="K18" s="510">
        <f t="shared" si="1"/>
        <v>74004</v>
      </c>
      <c r="L18" s="510">
        <f>SUM(L6:L17)</f>
        <v>78813</v>
      </c>
      <c r="M18" s="510">
        <f>SUM(M6:M17)</f>
        <v>97418</v>
      </c>
      <c r="N18" s="511">
        <f>SUM(B18:M18)</f>
        <v>1580298</v>
      </c>
      <c r="O18" s="512">
        <f>b_k_jc_!D43</f>
        <v>2013815</v>
      </c>
      <c r="P18" s="536">
        <f>SUM(N7:N17)</f>
        <v>1580298</v>
      </c>
    </row>
    <row r="19" spans="1:16" ht="12.75">
      <c r="A19" s="502" t="s">
        <v>136</v>
      </c>
      <c r="B19" s="503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6"/>
      <c r="N19" s="504"/>
      <c r="O19" s="190"/>
      <c r="P19" s="536"/>
    </row>
    <row r="20" spans="1:16" ht="12.75">
      <c r="A20" s="505" t="str">
        <f>b_k_jc_!A49</f>
        <v>Személyi juttatások</v>
      </c>
      <c r="B20" s="234">
        <v>22500</v>
      </c>
      <c r="C20" s="160">
        <v>23100</v>
      </c>
      <c r="D20" s="160">
        <v>23100</v>
      </c>
      <c r="E20" s="160">
        <v>22300</v>
      </c>
      <c r="F20" s="160">
        <v>21800</v>
      </c>
      <c r="G20" s="160">
        <v>22500</v>
      </c>
      <c r="H20" s="160">
        <v>22500</v>
      </c>
      <c r="I20" s="160">
        <v>22600</v>
      </c>
      <c r="J20" s="160">
        <v>22400</v>
      </c>
      <c r="K20" s="160">
        <v>21900</v>
      </c>
      <c r="L20" s="160">
        <v>22500</v>
      </c>
      <c r="M20" s="160">
        <v>21654</v>
      </c>
      <c r="N20" s="506">
        <f aca="true" t="shared" si="2" ref="N20:N31">SUM(B20:M20)</f>
        <v>268854</v>
      </c>
      <c r="O20" s="190">
        <f>b_k_jc_!D49</f>
        <v>303851</v>
      </c>
      <c r="P20" s="536"/>
    </row>
    <row r="21" spans="1:16" ht="12.75">
      <c r="A21" s="505" t="str">
        <f>b_k_jc_!A50</f>
        <v>Munkaadókat terhelő járulékok</v>
      </c>
      <c r="B21" s="234">
        <f>B20*0.2856</f>
        <v>6426.000000000001</v>
      </c>
      <c r="C21" s="234">
        <f>C20*0.2856-0.4</f>
        <v>6596.960000000001</v>
      </c>
      <c r="D21" s="234">
        <f>D20*0.2856-0.4</f>
        <v>6596.960000000001</v>
      </c>
      <c r="E21" s="234">
        <f>E20*0.2856+0.1</f>
        <v>6368.9800000000005</v>
      </c>
      <c r="F21" s="234">
        <f>F20*0.2856-0.1</f>
        <v>6225.9800000000005</v>
      </c>
      <c r="G21" s="234">
        <f>G20*0.2856</f>
        <v>6426.000000000001</v>
      </c>
      <c r="H21" s="234">
        <f>H20*0.2856</f>
        <v>6426.000000000001</v>
      </c>
      <c r="I21" s="234">
        <f>I20*0.2856+0.4</f>
        <v>6454.96</v>
      </c>
      <c r="J21" s="234">
        <f>J20*0.2856-0.4</f>
        <v>6397.040000000001</v>
      </c>
      <c r="K21" s="234">
        <f>K20*0.2856+0.4</f>
        <v>6255.04</v>
      </c>
      <c r="L21" s="234">
        <f>L20*0.2856</f>
        <v>6426.000000000001</v>
      </c>
      <c r="M21" s="234">
        <f>M20*0.2856-0.4</f>
        <v>6183.982400000001</v>
      </c>
      <c r="N21" s="506">
        <f>SUM(B21:M21)+0.1</f>
        <v>76784.00240000003</v>
      </c>
      <c r="O21" s="190">
        <f>b_k_jc_!D50</f>
        <v>82266</v>
      </c>
      <c r="P21" s="536"/>
    </row>
    <row r="22" spans="1:16" ht="12.75">
      <c r="A22" s="505" t="str">
        <f>b_k_jc_!A56</f>
        <v>Dologi kiadások</v>
      </c>
      <c r="B22" s="234">
        <v>26900</v>
      </c>
      <c r="C22" s="234">
        <v>25300</v>
      </c>
      <c r="D22" s="234">
        <v>23900</v>
      </c>
      <c r="E22" s="234">
        <v>25600</v>
      </c>
      <c r="F22" s="234">
        <v>24200</v>
      </c>
      <c r="G22" s="234">
        <v>23100</v>
      </c>
      <c r="H22" s="234">
        <v>21800</v>
      </c>
      <c r="I22" s="234">
        <v>21800</v>
      </c>
      <c r="J22" s="234">
        <v>23700</v>
      </c>
      <c r="K22" s="234">
        <v>26800</v>
      </c>
      <c r="L22" s="234">
        <v>26900</v>
      </c>
      <c r="M22" s="234">
        <v>28048</v>
      </c>
      <c r="N22" s="506">
        <f>SUM(B22:M22)</f>
        <v>298048</v>
      </c>
      <c r="O22" s="190">
        <f>b_k_jc_!D56</f>
        <v>302712</v>
      </c>
      <c r="P22" s="536"/>
    </row>
    <row r="23" spans="1:16" ht="12.75">
      <c r="A23" s="505" t="str">
        <f>b_k_jc_!A57</f>
        <v>Ellátottak pénzbeli juttatásai</v>
      </c>
      <c r="B23" s="234">
        <v>730</v>
      </c>
      <c r="C23" s="234">
        <v>740</v>
      </c>
      <c r="D23" s="234">
        <v>810</v>
      </c>
      <c r="E23" s="234">
        <v>870</v>
      </c>
      <c r="F23" s="234">
        <v>850</v>
      </c>
      <c r="G23" s="234">
        <v>860</v>
      </c>
      <c r="H23" s="234">
        <v>790</v>
      </c>
      <c r="I23" s="234">
        <v>750</v>
      </c>
      <c r="J23" s="234">
        <v>834</v>
      </c>
      <c r="K23" s="234">
        <v>790</v>
      </c>
      <c r="L23" s="234">
        <v>780</v>
      </c>
      <c r="M23" s="234">
        <v>810</v>
      </c>
      <c r="N23" s="506">
        <f t="shared" si="2"/>
        <v>9614</v>
      </c>
      <c r="O23" s="190">
        <f>b_k_jc_!D57</f>
        <v>16538</v>
      </c>
      <c r="P23" s="536"/>
    </row>
    <row r="24" spans="1:16" ht="12.75">
      <c r="A24" s="505" t="str">
        <f>b_k_jc_!A58</f>
        <v>Egyéb működési célú kiadások</v>
      </c>
      <c r="B24" s="234">
        <v>19600</v>
      </c>
      <c r="C24" s="234">
        <v>19500</v>
      </c>
      <c r="D24" s="234">
        <v>20700</v>
      </c>
      <c r="E24" s="234">
        <v>20500</v>
      </c>
      <c r="F24" s="234">
        <v>21100</v>
      </c>
      <c r="G24" s="234">
        <v>20300</v>
      </c>
      <c r="H24" s="234">
        <v>20200</v>
      </c>
      <c r="I24" s="234">
        <v>19700</v>
      </c>
      <c r="J24" s="234">
        <v>20050</v>
      </c>
      <c r="K24" s="234">
        <v>19800</v>
      </c>
      <c r="L24" s="234">
        <v>18900</v>
      </c>
      <c r="M24" s="234">
        <v>19336</v>
      </c>
      <c r="N24" s="506">
        <f t="shared" si="2"/>
        <v>239686</v>
      </c>
      <c r="O24" s="190">
        <f>b_k_jc_!D58</f>
        <v>371773</v>
      </c>
      <c r="P24" s="536"/>
    </row>
    <row r="25" spans="1:16" ht="12.75">
      <c r="A25" s="505" t="str">
        <f>b_k_jc_!A59</f>
        <v>Beruházások</v>
      </c>
      <c r="B25" s="234"/>
      <c r="C25" s="160">
        <v>21500</v>
      </c>
      <c r="D25" s="160">
        <v>32000</v>
      </c>
      <c r="E25" s="160">
        <v>56000</v>
      </c>
      <c r="F25" s="160">
        <v>35400</v>
      </c>
      <c r="G25" s="160">
        <v>56000</v>
      </c>
      <c r="H25" s="160">
        <v>47600</v>
      </c>
      <c r="I25" s="160">
        <v>34500</v>
      </c>
      <c r="J25" s="160">
        <v>38500</v>
      </c>
      <c r="K25" s="160">
        <v>50670</v>
      </c>
      <c r="L25" s="160"/>
      <c r="M25" s="161"/>
      <c r="N25" s="506">
        <f t="shared" si="2"/>
        <v>372170</v>
      </c>
      <c r="O25" s="190">
        <f>b_k_jc_!D59</f>
        <v>286992</v>
      </c>
      <c r="P25" s="536"/>
    </row>
    <row r="26" spans="1:16" ht="12.75">
      <c r="A26" s="505" t="str">
        <f>b_k_jc_!A60</f>
        <v>Felújítások</v>
      </c>
      <c r="B26" s="234"/>
      <c r="C26" s="160"/>
      <c r="D26" s="160">
        <v>3700</v>
      </c>
      <c r="E26" s="160">
        <v>8904</v>
      </c>
      <c r="F26" s="160">
        <v>2540</v>
      </c>
      <c r="G26" s="160">
        <v>12700</v>
      </c>
      <c r="H26" s="160">
        <v>12700</v>
      </c>
      <c r="I26" s="160">
        <v>6207</v>
      </c>
      <c r="J26" s="160">
        <v>5715</v>
      </c>
      <c r="K26" s="160"/>
      <c r="L26" s="160"/>
      <c r="M26" s="161"/>
      <c r="N26" s="506">
        <f t="shared" si="2"/>
        <v>52466</v>
      </c>
      <c r="O26" s="190">
        <f>b_k_jc_!D60</f>
        <v>60722</v>
      </c>
      <c r="P26" s="536"/>
    </row>
    <row r="27" spans="1:16" ht="12.75">
      <c r="A27" s="505" t="str">
        <f>b_k_jc_!A61</f>
        <v>Egyéb felhalmozási célú kiadások</v>
      </c>
      <c r="B27" s="234"/>
      <c r="C27" s="234"/>
      <c r="D27" s="234">
        <v>500</v>
      </c>
      <c r="E27" s="234"/>
      <c r="F27" s="234">
        <v>6590</v>
      </c>
      <c r="G27" s="234"/>
      <c r="H27" s="234">
        <v>1000</v>
      </c>
      <c r="I27" s="234"/>
      <c r="J27" s="234"/>
      <c r="K27" s="234"/>
      <c r="L27" s="160"/>
      <c r="M27" s="161"/>
      <c r="N27" s="506">
        <f t="shared" si="2"/>
        <v>8090</v>
      </c>
      <c r="O27" s="190">
        <f>b_k_jc_!D61</f>
        <v>14230</v>
      </c>
      <c r="P27" s="536"/>
    </row>
    <row r="28" spans="1:16" ht="12.75">
      <c r="A28" s="505" t="s">
        <v>406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161"/>
      <c r="N28" s="506">
        <f t="shared" si="2"/>
        <v>0</v>
      </c>
      <c r="O28" s="190">
        <f>b_k_jc_!D63</f>
        <v>0</v>
      </c>
      <c r="P28" s="536"/>
    </row>
    <row r="29" spans="1:16" ht="12.75">
      <c r="A29" s="508" t="str">
        <f>b_k_jc_!A67</f>
        <v>Központi, irányító szervi támogatás folyósítása</v>
      </c>
      <c r="B29" s="507">
        <v>21200</v>
      </c>
      <c r="C29" s="507">
        <v>21200</v>
      </c>
      <c r="D29" s="507">
        <v>21000</v>
      </c>
      <c r="E29" s="507">
        <v>21000</v>
      </c>
      <c r="F29" s="507">
        <v>21100</v>
      </c>
      <c r="G29" s="507">
        <v>21100</v>
      </c>
      <c r="H29" s="507">
        <v>22000</v>
      </c>
      <c r="I29" s="507">
        <v>21800</v>
      </c>
      <c r="J29" s="507">
        <v>20900</v>
      </c>
      <c r="K29" s="507">
        <v>21200</v>
      </c>
      <c r="L29" s="507">
        <v>20700</v>
      </c>
      <c r="M29" s="507">
        <v>21386</v>
      </c>
      <c r="N29" s="513">
        <f t="shared" si="2"/>
        <v>254586</v>
      </c>
      <c r="O29" s="190">
        <f>b_k_jc_!D67</f>
        <v>258722</v>
      </c>
      <c r="P29" s="536"/>
    </row>
    <row r="30" spans="1:16" ht="12.75">
      <c r="A30" s="509" t="s">
        <v>69</v>
      </c>
      <c r="B30" s="510">
        <f>SUM(B20:B29)</f>
        <v>97356</v>
      </c>
      <c r="C30" s="196">
        <f aca="true" t="shared" si="3" ref="C30:M30">SUM(C20:C29)</f>
        <v>117936.95999999999</v>
      </c>
      <c r="D30" s="196">
        <f t="shared" si="3"/>
        <v>132306.96</v>
      </c>
      <c r="E30" s="196">
        <f t="shared" si="3"/>
        <v>161542.97999999998</v>
      </c>
      <c r="F30" s="196">
        <f t="shared" si="3"/>
        <v>139805.97999999998</v>
      </c>
      <c r="G30" s="196">
        <f t="shared" si="3"/>
        <v>162986</v>
      </c>
      <c r="H30" s="196">
        <f t="shared" si="3"/>
        <v>155016</v>
      </c>
      <c r="I30" s="196">
        <f t="shared" si="3"/>
        <v>133811.96</v>
      </c>
      <c r="J30" s="196">
        <f t="shared" si="3"/>
        <v>138496.04</v>
      </c>
      <c r="K30" s="196">
        <f t="shared" si="3"/>
        <v>147415.04</v>
      </c>
      <c r="L30" s="196">
        <f t="shared" si="3"/>
        <v>96206</v>
      </c>
      <c r="M30" s="514">
        <f t="shared" si="3"/>
        <v>97417.98240000001</v>
      </c>
      <c r="N30" s="511">
        <f t="shared" si="2"/>
        <v>1580297.9024</v>
      </c>
      <c r="O30" s="537">
        <f>b_k_jc_!D73</f>
        <v>2013815</v>
      </c>
      <c r="P30" s="536">
        <f>SUM(N20:N29)</f>
        <v>1580298.0024</v>
      </c>
    </row>
    <row r="31" spans="1:16" ht="12.75">
      <c r="A31" s="509" t="s">
        <v>522</v>
      </c>
      <c r="B31" s="510">
        <f aca="true" t="shared" si="4" ref="B31:M31">B18-B30</f>
        <v>0</v>
      </c>
      <c r="C31" s="510">
        <f t="shared" si="4"/>
        <v>0.04000000000814907</v>
      </c>
      <c r="D31" s="510">
        <f t="shared" si="4"/>
        <v>87993.04000000001</v>
      </c>
      <c r="E31" s="510">
        <f t="shared" si="4"/>
        <v>-86105.97999999998</v>
      </c>
      <c r="F31" s="510">
        <f t="shared" si="4"/>
        <v>-1886.9799999999814</v>
      </c>
      <c r="G31" s="510">
        <f t="shared" si="4"/>
        <v>0</v>
      </c>
      <c r="H31" s="510">
        <f t="shared" si="4"/>
        <v>0</v>
      </c>
      <c r="I31" s="510">
        <f t="shared" si="4"/>
        <v>0.04000000000814907</v>
      </c>
      <c r="J31" s="510">
        <f t="shared" si="4"/>
        <v>90803.95999999999</v>
      </c>
      <c r="K31" s="510">
        <f t="shared" si="4"/>
        <v>-73411.04000000001</v>
      </c>
      <c r="L31" s="510">
        <f t="shared" si="4"/>
        <v>-17393</v>
      </c>
      <c r="M31" s="510">
        <f t="shared" si="4"/>
        <v>0.01759999999194406</v>
      </c>
      <c r="N31" s="511">
        <f t="shared" si="2"/>
        <v>0.09760000003734604</v>
      </c>
      <c r="O31" s="190"/>
      <c r="P31" s="536"/>
    </row>
    <row r="32" spans="15:16" ht="12.75">
      <c r="O32" s="190"/>
      <c r="P32" s="536"/>
    </row>
    <row r="33" spans="15:16" ht="12.75">
      <c r="O33" s="190"/>
      <c r="P33" s="536"/>
    </row>
  </sheetData>
  <sheetProtection/>
  <mergeCells count="1">
    <mergeCell ref="A3:N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9.125" style="198" customWidth="1"/>
    <col min="2" max="2" width="50.375" style="198" customWidth="1"/>
    <col min="3" max="3" width="22.00390625" style="198" customWidth="1"/>
    <col min="4" max="4" width="9.125" style="771" customWidth="1"/>
    <col min="5" max="5" width="16.875" style="198" customWidth="1"/>
    <col min="6" max="16384" width="9.125" style="198" customWidth="1"/>
  </cols>
  <sheetData>
    <row r="1" spans="1:2" ht="12.75">
      <c r="A1" s="518" t="s">
        <v>590</v>
      </c>
      <c r="B1" s="535" t="str">
        <f>b_k_jc_!B1</f>
        <v>melléklet a …/2015. (VI. …) önkormányzati rendelethez</v>
      </c>
    </row>
    <row r="2" spans="1:2" ht="12.75">
      <c r="A2" s="518"/>
      <c r="B2" s="535"/>
    </row>
    <row r="3" spans="1:3" ht="30" customHeight="1">
      <c r="A3" s="900" t="s">
        <v>498</v>
      </c>
      <c r="B3" s="900"/>
      <c r="C3" s="900"/>
    </row>
    <row r="4" spans="1:3" ht="15.75">
      <c r="A4" s="466"/>
      <c r="B4" s="466"/>
      <c r="C4" s="466"/>
    </row>
    <row r="5" spans="1:3" ht="15.75" customHeight="1">
      <c r="A5" s="901" t="s">
        <v>48</v>
      </c>
      <c r="B5" s="901"/>
      <c r="C5" s="901"/>
    </row>
    <row r="6" spans="1:3" ht="16.5" thickBot="1">
      <c r="A6" s="519"/>
      <c r="B6" s="519"/>
      <c r="C6" s="519"/>
    </row>
    <row r="7" spans="1:3" ht="24.75" customHeight="1" thickBot="1">
      <c r="A7" s="531" t="s">
        <v>499</v>
      </c>
      <c r="B7" s="532" t="s">
        <v>56</v>
      </c>
      <c r="C7" s="533" t="s">
        <v>100</v>
      </c>
    </row>
    <row r="8" spans="1:4" ht="12.75">
      <c r="A8" s="520" t="s">
        <v>500</v>
      </c>
      <c r="B8" s="521" t="s">
        <v>501</v>
      </c>
      <c r="C8" s="522">
        <v>100335589</v>
      </c>
      <c r="D8" s="771">
        <v>100336</v>
      </c>
    </row>
    <row r="9" spans="1:3" ht="12.75">
      <c r="A9" s="523" t="s">
        <v>502</v>
      </c>
      <c r="B9" s="524" t="s">
        <v>503</v>
      </c>
      <c r="C9" s="492">
        <v>52315200</v>
      </c>
    </row>
    <row r="10" spans="1:3" ht="12.75">
      <c r="A10" s="523" t="s">
        <v>502</v>
      </c>
      <c r="B10" s="524" t="s">
        <v>504</v>
      </c>
      <c r="C10" s="492">
        <v>18000000</v>
      </c>
    </row>
    <row r="11" spans="1:3" ht="12.75">
      <c r="A11" s="523" t="s">
        <v>502</v>
      </c>
      <c r="B11" s="524" t="s">
        <v>505</v>
      </c>
      <c r="C11" s="492">
        <v>26711200</v>
      </c>
    </row>
    <row r="12" spans="1:3" ht="27.75" customHeight="1">
      <c r="A12" s="523" t="s">
        <v>502</v>
      </c>
      <c r="B12" s="525" t="s">
        <v>507</v>
      </c>
      <c r="C12" s="492">
        <v>675500</v>
      </c>
    </row>
    <row r="13" spans="1:3" ht="12.75">
      <c r="A13" s="523" t="s">
        <v>502</v>
      </c>
      <c r="B13" s="524" t="s">
        <v>506</v>
      </c>
      <c r="C13" s="492">
        <v>9000000</v>
      </c>
    </row>
    <row r="14" spans="1:3" ht="12.75">
      <c r="A14" s="523" t="s">
        <v>502</v>
      </c>
      <c r="B14" s="524" t="s">
        <v>508</v>
      </c>
      <c r="C14" s="492">
        <v>10080000</v>
      </c>
    </row>
    <row r="15" spans="1:3" ht="12.75">
      <c r="A15" s="523" t="s">
        <v>502</v>
      </c>
      <c r="B15" s="524" t="s">
        <v>509</v>
      </c>
      <c r="C15" s="492">
        <v>5110000</v>
      </c>
    </row>
    <row r="16" spans="1:3" ht="25.5">
      <c r="A16" s="523" t="s">
        <v>502</v>
      </c>
      <c r="B16" s="525" t="s">
        <v>510</v>
      </c>
      <c r="C16" s="492">
        <v>1056000</v>
      </c>
    </row>
    <row r="17" spans="1:4" ht="24.75" customHeight="1">
      <c r="A17" s="523" t="s">
        <v>502</v>
      </c>
      <c r="B17" s="525" t="s">
        <v>511</v>
      </c>
      <c r="C17" s="492">
        <v>5027820</v>
      </c>
      <c r="D17" s="771">
        <v>127976</v>
      </c>
    </row>
    <row r="18" spans="1:3" ht="24.75" customHeight="1">
      <c r="A18" s="523" t="s">
        <v>513</v>
      </c>
      <c r="B18" s="525" t="s">
        <v>512</v>
      </c>
      <c r="C18" s="492">
        <v>26509780</v>
      </c>
    </row>
    <row r="19" spans="1:3" ht="12.75">
      <c r="A19" s="523" t="s">
        <v>513</v>
      </c>
      <c r="B19" s="524" t="s">
        <v>199</v>
      </c>
      <c r="C19" s="492">
        <v>4152000</v>
      </c>
    </row>
    <row r="20" spans="1:3" ht="12.75">
      <c r="A20" s="523" t="s">
        <v>513</v>
      </c>
      <c r="B20" s="524" t="s">
        <v>400</v>
      </c>
      <c r="C20" s="492">
        <v>26955500</v>
      </c>
    </row>
    <row r="21" spans="1:3" ht="12.75">
      <c r="A21" s="523" t="s">
        <v>513</v>
      </c>
      <c r="B21" s="524" t="s">
        <v>514</v>
      </c>
      <c r="C21" s="492">
        <v>12500000</v>
      </c>
    </row>
    <row r="22" spans="1:3" ht="12.75">
      <c r="A22" s="523" t="s">
        <v>513</v>
      </c>
      <c r="B22" s="524" t="s">
        <v>515</v>
      </c>
      <c r="C22" s="492">
        <v>8175000</v>
      </c>
    </row>
    <row r="23" spans="1:3" ht="25.5">
      <c r="A23" s="523" t="s">
        <v>513</v>
      </c>
      <c r="B23" s="525" t="s">
        <v>516</v>
      </c>
      <c r="C23" s="492">
        <v>114665760</v>
      </c>
    </row>
    <row r="24" spans="1:3" ht="12.75">
      <c r="A24" s="523" t="s">
        <v>513</v>
      </c>
      <c r="B24" s="524" t="s">
        <v>517</v>
      </c>
      <c r="C24" s="492">
        <v>13894000</v>
      </c>
    </row>
    <row r="25" spans="1:3" ht="25.5">
      <c r="A25" s="523" t="s">
        <v>513</v>
      </c>
      <c r="B25" s="525" t="s">
        <v>518</v>
      </c>
      <c r="C25" s="492">
        <v>15993600</v>
      </c>
    </row>
    <row r="26" spans="1:3" ht="12.75">
      <c r="A26" s="523" t="s">
        <v>513</v>
      </c>
      <c r="B26" s="524" t="s">
        <v>519</v>
      </c>
      <c r="C26" s="492">
        <v>10065995</v>
      </c>
    </row>
    <row r="27" spans="1:3" ht="12.75">
      <c r="A27" s="523" t="s">
        <v>513</v>
      </c>
      <c r="B27" s="524" t="s">
        <v>541</v>
      </c>
      <c r="C27" s="492">
        <v>11412305</v>
      </c>
    </row>
    <row r="28" spans="1:3" ht="12.75">
      <c r="A28" s="523" t="s">
        <v>513</v>
      </c>
      <c r="B28" s="524" t="s">
        <v>542</v>
      </c>
      <c r="C28" s="492">
        <v>2324384</v>
      </c>
    </row>
    <row r="29" spans="1:3" ht="12.75">
      <c r="A29" s="523" t="s">
        <v>513</v>
      </c>
      <c r="B29" s="524" t="s">
        <v>543</v>
      </c>
      <c r="C29" s="492">
        <v>543930</v>
      </c>
    </row>
    <row r="30" spans="1:3" ht="12.75">
      <c r="A30" s="523" t="s">
        <v>513</v>
      </c>
      <c r="B30" s="524" t="s">
        <v>544</v>
      </c>
      <c r="C30" s="492">
        <v>2893420</v>
      </c>
    </row>
    <row r="31" spans="1:4" ht="12.75">
      <c r="A31" s="523" t="s">
        <v>513</v>
      </c>
      <c r="B31" s="524" t="s">
        <v>277</v>
      </c>
      <c r="C31" s="492">
        <v>70000</v>
      </c>
      <c r="D31" s="771">
        <v>250155</v>
      </c>
    </row>
    <row r="32" spans="1:4" ht="25.5">
      <c r="A32" s="523" t="s">
        <v>521</v>
      </c>
      <c r="B32" s="525" t="s">
        <v>520</v>
      </c>
      <c r="C32" s="492">
        <v>6346380</v>
      </c>
      <c r="D32" s="771">
        <v>6346</v>
      </c>
    </row>
    <row r="33" spans="1:4" ht="12.75">
      <c r="A33" s="526" t="s">
        <v>545</v>
      </c>
      <c r="B33" s="527" t="s">
        <v>546</v>
      </c>
      <c r="C33" s="528">
        <v>5668010</v>
      </c>
      <c r="D33" s="771">
        <v>5668</v>
      </c>
    </row>
    <row r="34" spans="1:4" ht="12.75">
      <c r="A34" s="526" t="s">
        <v>547</v>
      </c>
      <c r="B34" s="527" t="s">
        <v>548</v>
      </c>
      <c r="C34" s="528">
        <v>8196</v>
      </c>
      <c r="D34" s="771">
        <v>8</v>
      </c>
    </row>
    <row r="35" spans="1:4" ht="25.5" customHeight="1" thickBot="1">
      <c r="A35" s="529"/>
      <c r="B35" s="530" t="s">
        <v>118</v>
      </c>
      <c r="C35" s="489">
        <f>SUM(C8:C34)</f>
        <v>490489569</v>
      </c>
      <c r="D35" s="772">
        <f>SUM(D7:D34)</f>
        <v>490489</v>
      </c>
    </row>
  </sheetData>
  <sheetProtection/>
  <mergeCells count="2">
    <mergeCell ref="A3:C3"/>
    <mergeCell ref="A5:C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9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75390625" style="5" customWidth="1"/>
    <col min="2" max="2" width="6.25390625" style="5" customWidth="1"/>
    <col min="3" max="3" width="38.375" style="5" customWidth="1"/>
    <col min="4" max="4" width="9.625" style="5" customWidth="1"/>
    <col min="5" max="9" width="9.25390625" style="5" customWidth="1"/>
    <col min="10" max="10" width="9.25390625" style="101" customWidth="1"/>
    <col min="11" max="12" width="9.25390625" style="5" customWidth="1"/>
    <col min="13" max="16384" width="9.125" style="5" customWidth="1"/>
  </cols>
  <sheetData>
    <row r="1" spans="3:4" ht="12">
      <c r="C1" s="4" t="s">
        <v>155</v>
      </c>
      <c r="D1" s="5" t="str">
        <f>b_k_jc_!B1</f>
        <v>melléklet a …/2015. (VI. …) önkormányzati rendelethez</v>
      </c>
    </row>
    <row r="3" spans="1:5" ht="12">
      <c r="A3" s="794" t="s">
        <v>431</v>
      </c>
      <c r="B3" s="794"/>
      <c r="C3" s="794"/>
      <c r="D3" s="794"/>
      <c r="E3" s="794"/>
    </row>
    <row r="4" spans="1:3" ht="12">
      <c r="A4" s="6"/>
      <c r="B4" s="6"/>
      <c r="C4" s="6"/>
    </row>
    <row r="5" spans="1:3" ht="12">
      <c r="A5" s="6"/>
      <c r="B5" s="6"/>
      <c r="C5" s="6"/>
    </row>
    <row r="6" spans="1:6" ht="12.75" thickBot="1">
      <c r="A6" s="6"/>
      <c r="B6" s="6"/>
      <c r="C6" s="6"/>
      <c r="F6" s="5" t="s">
        <v>75</v>
      </c>
    </row>
    <row r="7" spans="1:23" ht="57" customHeight="1" thickBot="1">
      <c r="A7" s="100" t="s">
        <v>76</v>
      </c>
      <c r="B7" s="100"/>
      <c r="C7" s="100" t="s">
        <v>56</v>
      </c>
      <c r="D7" s="653" t="str">
        <f>b_k_jc_!B7</f>
        <v>2014. évi módosított ei.</v>
      </c>
      <c r="E7" s="653" t="str">
        <f>b_k_jc_!C7</f>
        <v>2015. évi eredeti</v>
      </c>
      <c r="F7" s="653" t="str">
        <f>b_k_jc_!D7</f>
        <v>2015. módosított ei.</v>
      </c>
      <c r="G7" s="654" t="str">
        <f>b_k_jc_!E7</f>
        <v>Polg. Hivatal</v>
      </c>
      <c r="H7" s="655" t="str">
        <f>b_k_jc_!F7</f>
        <v>Wass A. Műv. K.</v>
      </c>
      <c r="I7" s="655" t="str">
        <f>b_k_jc_!G7</f>
        <v>Gyöngyszem Óvoda</v>
      </c>
      <c r="J7" s="563" t="str">
        <f>b_k_jc_!H7</f>
        <v>Önkorm. fea össz.</v>
      </c>
      <c r="K7" s="655" t="str">
        <f>b_k_jc_!I7</f>
        <v>Önk. jogalk., önk. ig. tev.</v>
      </c>
      <c r="L7" s="655" t="str">
        <f>b_k_jc_!J7</f>
        <v>Lakó és nem l. ing. kezelése</v>
      </c>
      <c r="M7" s="655" t="str">
        <f>b_k_jc_!K7</f>
        <v>Intézm. Étk.  (konyha)</v>
      </c>
      <c r="N7" s="655" t="str">
        <f>b_k_jc_!L7</f>
        <v>Közutak fenntart. üz., fejlesztése</v>
      </c>
      <c r="O7" s="655" t="str">
        <f>b_k_jc_!M7</f>
        <v>Szociális ellát. (pénzb., term., étk.)</v>
      </c>
      <c r="P7" s="655" t="str">
        <f>b_k_jc_!N7</f>
        <v>Zöldter. kez., közvil., köztem.</v>
      </c>
      <c r="Q7" s="655" t="str">
        <f>b_k_jc_!O7</f>
        <v>Városgazd. egyéb</v>
      </c>
      <c r="R7" s="655" t="str">
        <f>b_k_jc_!P7</f>
        <v>Intézmény üz. (PSÁI, TMG)</v>
      </c>
      <c r="S7" s="655" t="str">
        <f>b_k_jc_!Q7</f>
        <v>Sport-csarnok</v>
      </c>
      <c r="T7" s="655" t="str">
        <f>b_k_jc_!R7</f>
        <v>Család és nővéd., ifj. eü.</v>
      </c>
      <c r="U7" s="655" t="str">
        <f>b_k_jc_!S7</f>
        <v>Közfog-lalkoztatás</v>
      </c>
      <c r="V7" s="655" t="str">
        <f>b_k_jc_!T7</f>
        <v>Kiskastély, lovarda, makettpark</v>
      </c>
      <c r="W7" s="564" t="str">
        <f>b_k_jc_!U7</f>
        <v>Önkorm. egyéb fea.</v>
      </c>
    </row>
    <row r="8" spans="1:23" ht="22.5" customHeight="1">
      <c r="A8" s="106"/>
      <c r="B8" s="106"/>
      <c r="C8" s="106"/>
      <c r="D8" s="107"/>
      <c r="E8" s="107"/>
      <c r="F8" s="107"/>
      <c r="G8" s="108"/>
      <c r="H8" s="109"/>
      <c r="I8" s="109"/>
      <c r="J8" s="109"/>
      <c r="K8" s="109"/>
      <c r="L8" s="109"/>
      <c r="M8" s="110"/>
      <c r="N8" s="110"/>
      <c r="O8" s="110"/>
      <c r="P8" s="110"/>
      <c r="Q8" s="110"/>
      <c r="R8" s="110"/>
      <c r="S8" s="110"/>
      <c r="T8" s="110"/>
      <c r="U8" s="110"/>
      <c r="V8" s="111"/>
      <c r="W8" s="112"/>
    </row>
    <row r="9" spans="1:23" ht="12">
      <c r="A9" s="113"/>
      <c r="B9" s="113"/>
      <c r="C9" s="113" t="s">
        <v>67</v>
      </c>
      <c r="D9" s="114"/>
      <c r="E9" s="114"/>
      <c r="F9" s="114"/>
      <c r="G9" s="115"/>
      <c r="H9" s="116"/>
      <c r="I9" s="116"/>
      <c r="J9" s="116"/>
      <c r="K9" s="116"/>
      <c r="L9" s="116"/>
      <c r="M9" s="20"/>
      <c r="N9" s="20"/>
      <c r="O9" s="20"/>
      <c r="P9" s="20"/>
      <c r="Q9" s="20"/>
      <c r="R9" s="20"/>
      <c r="S9" s="20"/>
      <c r="T9" s="20"/>
      <c r="U9" s="20"/>
      <c r="V9" s="22"/>
      <c r="W9" s="23"/>
    </row>
    <row r="10" spans="1:23" ht="12">
      <c r="A10" s="113"/>
      <c r="B10" s="113"/>
      <c r="C10" s="113" t="s">
        <v>57</v>
      </c>
      <c r="D10" s="114"/>
      <c r="E10" s="114"/>
      <c r="F10" s="114"/>
      <c r="G10" s="115"/>
      <c r="H10" s="116"/>
      <c r="I10" s="116"/>
      <c r="J10" s="116"/>
      <c r="K10" s="116"/>
      <c r="L10" s="116"/>
      <c r="M10" s="20"/>
      <c r="N10" s="20"/>
      <c r="O10" s="20"/>
      <c r="P10" s="20"/>
      <c r="Q10" s="20"/>
      <c r="R10" s="20"/>
      <c r="S10" s="20"/>
      <c r="T10" s="20"/>
      <c r="U10" s="20"/>
      <c r="V10" s="22"/>
      <c r="W10" s="23"/>
    </row>
    <row r="11" spans="1:23" ht="12">
      <c r="A11" s="113"/>
      <c r="B11" s="113"/>
      <c r="C11" s="117" t="s">
        <v>380</v>
      </c>
      <c r="D11" s="114"/>
      <c r="E11" s="114">
        <v>14161</v>
      </c>
      <c r="F11" s="114">
        <f aca="true" t="shared" si="0" ref="F11:F69">SUM(G11:J11)</f>
        <v>14161</v>
      </c>
      <c r="G11" s="115"/>
      <c r="H11" s="116"/>
      <c r="I11" s="116"/>
      <c r="J11" s="116">
        <f aca="true" t="shared" si="1" ref="J11:J66">SUM(K11:W11)</f>
        <v>14161</v>
      </c>
      <c r="K11" s="116"/>
      <c r="L11" s="116"/>
      <c r="M11" s="20"/>
      <c r="N11" s="20">
        <v>14161</v>
      </c>
      <c r="O11" s="20"/>
      <c r="P11" s="20"/>
      <c r="Q11" s="20"/>
      <c r="R11" s="20"/>
      <c r="S11" s="20"/>
      <c r="T11" s="20"/>
      <c r="U11" s="20"/>
      <c r="V11" s="22"/>
      <c r="W11" s="23"/>
    </row>
    <row r="12" spans="1:23" ht="12">
      <c r="A12" s="113"/>
      <c r="B12" s="113"/>
      <c r="C12" s="117" t="s">
        <v>78</v>
      </c>
      <c r="D12" s="114"/>
      <c r="E12" s="114">
        <v>12700</v>
      </c>
      <c r="F12" s="114">
        <f t="shared" si="0"/>
        <v>12700</v>
      </c>
      <c r="G12" s="115"/>
      <c r="H12" s="116"/>
      <c r="I12" s="116"/>
      <c r="J12" s="116">
        <f t="shared" si="1"/>
        <v>12700</v>
      </c>
      <c r="K12" s="116"/>
      <c r="L12" s="116"/>
      <c r="M12" s="20"/>
      <c r="N12" s="20">
        <v>12700</v>
      </c>
      <c r="O12" s="20"/>
      <c r="P12" s="20"/>
      <c r="Q12" s="20"/>
      <c r="R12" s="20"/>
      <c r="S12" s="20"/>
      <c r="T12" s="20"/>
      <c r="U12" s="20"/>
      <c r="V12" s="22"/>
      <c r="W12" s="23"/>
    </row>
    <row r="13" spans="1:23" ht="12">
      <c r="A13" s="113"/>
      <c r="B13" s="113"/>
      <c r="C13" s="117" t="s">
        <v>79</v>
      </c>
      <c r="D13" s="114"/>
      <c r="E13" s="114">
        <v>76200</v>
      </c>
      <c r="F13" s="114">
        <f t="shared" si="0"/>
        <v>76200</v>
      </c>
      <c r="G13" s="115"/>
      <c r="H13" s="116"/>
      <c r="I13" s="116"/>
      <c r="J13" s="116">
        <f t="shared" si="1"/>
        <v>76200</v>
      </c>
      <c r="K13" s="116"/>
      <c r="L13" s="116"/>
      <c r="M13" s="20"/>
      <c r="N13" s="20"/>
      <c r="O13" s="20"/>
      <c r="P13" s="20"/>
      <c r="Q13" s="20"/>
      <c r="R13" s="20"/>
      <c r="S13" s="20"/>
      <c r="T13" s="20"/>
      <c r="U13" s="20"/>
      <c r="V13" s="22"/>
      <c r="W13" s="23">
        <v>76200</v>
      </c>
    </row>
    <row r="14" spans="1:23" ht="12">
      <c r="A14" s="113"/>
      <c r="B14" s="113"/>
      <c r="C14" s="117" t="s">
        <v>197</v>
      </c>
      <c r="D14" s="114"/>
      <c r="E14" s="114">
        <v>47600</v>
      </c>
      <c r="F14" s="114">
        <f t="shared" si="0"/>
        <v>47600</v>
      </c>
      <c r="G14" s="115"/>
      <c r="H14" s="116"/>
      <c r="I14" s="116"/>
      <c r="J14" s="116">
        <f t="shared" si="1"/>
        <v>47600</v>
      </c>
      <c r="K14" s="116"/>
      <c r="L14" s="116">
        <v>47600</v>
      </c>
      <c r="M14" s="20"/>
      <c r="N14" s="20"/>
      <c r="O14" s="20"/>
      <c r="P14" s="20"/>
      <c r="Q14" s="20"/>
      <c r="R14" s="20"/>
      <c r="S14" s="20"/>
      <c r="T14" s="20"/>
      <c r="U14" s="20"/>
      <c r="V14" s="22"/>
      <c r="W14" s="23"/>
    </row>
    <row r="15" spans="1:23" ht="12">
      <c r="A15" s="113"/>
      <c r="B15" s="113"/>
      <c r="C15" s="117" t="s">
        <v>382</v>
      </c>
      <c r="D15" s="114"/>
      <c r="E15" s="114">
        <v>4435</v>
      </c>
      <c r="F15" s="114">
        <f t="shared" si="0"/>
        <v>4435</v>
      </c>
      <c r="G15" s="115"/>
      <c r="H15" s="116"/>
      <c r="I15" s="116"/>
      <c r="J15" s="116">
        <f t="shared" si="1"/>
        <v>4435</v>
      </c>
      <c r="K15" s="116">
        <v>4435</v>
      </c>
      <c r="L15" s="116"/>
      <c r="M15" s="20"/>
      <c r="N15" s="20"/>
      <c r="O15" s="20"/>
      <c r="P15" s="20"/>
      <c r="Q15" s="20"/>
      <c r="R15" s="20"/>
      <c r="S15" s="20"/>
      <c r="T15" s="20"/>
      <c r="U15" s="20"/>
      <c r="V15" s="22"/>
      <c r="W15" s="23"/>
    </row>
    <row r="16" spans="1:23" ht="12">
      <c r="A16" s="113"/>
      <c r="B16" s="113"/>
      <c r="C16" s="118" t="s">
        <v>472</v>
      </c>
      <c r="D16" s="114"/>
      <c r="E16" s="114">
        <v>12700</v>
      </c>
      <c r="F16" s="114">
        <f t="shared" si="0"/>
        <v>12700</v>
      </c>
      <c r="G16" s="115"/>
      <c r="H16" s="116"/>
      <c r="I16" s="116"/>
      <c r="J16" s="116">
        <f t="shared" si="1"/>
        <v>12700</v>
      </c>
      <c r="K16" s="116"/>
      <c r="L16" s="116"/>
      <c r="M16" s="20"/>
      <c r="N16" s="20">
        <v>12700</v>
      </c>
      <c r="O16" s="20"/>
      <c r="P16" s="20"/>
      <c r="Q16" s="20"/>
      <c r="R16" s="20"/>
      <c r="S16" s="20"/>
      <c r="T16" s="20"/>
      <c r="U16" s="20"/>
      <c r="V16" s="22"/>
      <c r="W16" s="23"/>
    </row>
    <row r="17" spans="1:23" ht="12">
      <c r="A17" s="113"/>
      <c r="B17" s="113"/>
      <c r="C17" s="117" t="s">
        <v>383</v>
      </c>
      <c r="D17" s="114"/>
      <c r="E17" s="114">
        <v>7620</v>
      </c>
      <c r="F17" s="114">
        <f t="shared" si="0"/>
        <v>7620</v>
      </c>
      <c r="G17" s="115"/>
      <c r="H17" s="116"/>
      <c r="I17" s="116"/>
      <c r="J17" s="116">
        <f t="shared" si="1"/>
        <v>7620</v>
      </c>
      <c r="K17" s="116"/>
      <c r="L17" s="116"/>
      <c r="M17" s="20"/>
      <c r="N17" s="20"/>
      <c r="O17" s="20"/>
      <c r="P17" s="20"/>
      <c r="Q17" s="20"/>
      <c r="R17" s="20"/>
      <c r="S17" s="20"/>
      <c r="T17" s="20"/>
      <c r="U17" s="20"/>
      <c r="V17" s="22">
        <v>7620</v>
      </c>
      <c r="W17" s="23"/>
    </row>
    <row r="18" spans="1:23" ht="12">
      <c r="A18" s="113"/>
      <c r="B18" s="113"/>
      <c r="C18" s="117" t="s">
        <v>384</v>
      </c>
      <c r="D18" s="114"/>
      <c r="E18" s="114">
        <v>27940</v>
      </c>
      <c r="F18" s="114">
        <f t="shared" si="0"/>
        <v>27940</v>
      </c>
      <c r="G18" s="115"/>
      <c r="H18" s="116"/>
      <c r="I18" s="116"/>
      <c r="J18" s="116">
        <f t="shared" si="1"/>
        <v>27940</v>
      </c>
      <c r="K18" s="116">
        <v>27940</v>
      </c>
      <c r="L18" s="116"/>
      <c r="M18" s="20"/>
      <c r="N18" s="20"/>
      <c r="O18" s="20"/>
      <c r="P18" s="20"/>
      <c r="Q18" s="20"/>
      <c r="R18" s="20"/>
      <c r="S18" s="20"/>
      <c r="T18" s="20"/>
      <c r="U18" s="20"/>
      <c r="V18" s="22"/>
      <c r="W18" s="23"/>
    </row>
    <row r="19" spans="1:23" ht="12">
      <c r="A19" s="113"/>
      <c r="B19" s="113"/>
      <c r="C19" s="117" t="s">
        <v>560</v>
      </c>
      <c r="D19" s="114"/>
      <c r="E19" s="114"/>
      <c r="F19" s="114">
        <f t="shared" si="0"/>
        <v>183</v>
      </c>
      <c r="G19" s="115"/>
      <c r="H19" s="116"/>
      <c r="I19" s="116"/>
      <c r="J19" s="116">
        <f t="shared" si="1"/>
        <v>183</v>
      </c>
      <c r="K19" s="116"/>
      <c r="L19" s="116"/>
      <c r="M19" s="20"/>
      <c r="N19" s="20"/>
      <c r="O19" s="20"/>
      <c r="P19" s="20"/>
      <c r="Q19" s="20"/>
      <c r="R19" s="20">
        <v>183</v>
      </c>
      <c r="S19" s="20"/>
      <c r="T19" s="20"/>
      <c r="U19" s="20"/>
      <c r="V19" s="22"/>
      <c r="W19" s="23"/>
    </row>
    <row r="20" spans="1:23" ht="12">
      <c r="A20" s="113"/>
      <c r="B20" s="113"/>
      <c r="C20" s="117" t="s">
        <v>561</v>
      </c>
      <c r="D20" s="114"/>
      <c r="E20" s="114"/>
      <c r="F20" s="114">
        <f t="shared" si="0"/>
        <v>2085</v>
      </c>
      <c r="G20" s="115"/>
      <c r="H20" s="116"/>
      <c r="I20" s="116"/>
      <c r="J20" s="116">
        <f t="shared" si="1"/>
        <v>2085</v>
      </c>
      <c r="K20" s="116"/>
      <c r="L20" s="116"/>
      <c r="M20" s="20">
        <v>2085</v>
      </c>
      <c r="N20" s="20"/>
      <c r="O20" s="20"/>
      <c r="P20" s="20"/>
      <c r="Q20" s="20"/>
      <c r="R20" s="20"/>
      <c r="S20" s="20"/>
      <c r="T20" s="20"/>
      <c r="U20" s="20"/>
      <c r="V20" s="22"/>
      <c r="W20" s="23"/>
    </row>
    <row r="21" spans="1:23" ht="12">
      <c r="A21" s="113"/>
      <c r="B21" s="113"/>
      <c r="C21" s="117" t="s">
        <v>563</v>
      </c>
      <c r="D21" s="114"/>
      <c r="E21" s="114"/>
      <c r="F21" s="114">
        <f t="shared" si="0"/>
        <v>2083</v>
      </c>
      <c r="G21" s="115"/>
      <c r="H21" s="116"/>
      <c r="I21" s="116"/>
      <c r="J21" s="116">
        <f t="shared" si="1"/>
        <v>2083</v>
      </c>
      <c r="K21" s="116">
        <v>2083</v>
      </c>
      <c r="L21" s="116"/>
      <c r="M21" s="20"/>
      <c r="N21" s="20"/>
      <c r="O21" s="20"/>
      <c r="P21" s="20"/>
      <c r="Q21" s="20"/>
      <c r="R21" s="20"/>
      <c r="S21" s="20"/>
      <c r="T21" s="20"/>
      <c r="U21" s="20"/>
      <c r="V21" s="22"/>
      <c r="W21" s="23"/>
    </row>
    <row r="22" spans="1:23" ht="12">
      <c r="A22" s="113"/>
      <c r="B22" s="113"/>
      <c r="C22" s="117" t="s">
        <v>564</v>
      </c>
      <c r="D22" s="114"/>
      <c r="E22" s="114"/>
      <c r="F22" s="114">
        <f t="shared" si="0"/>
        <v>659</v>
      </c>
      <c r="G22" s="115"/>
      <c r="H22" s="116"/>
      <c r="I22" s="116"/>
      <c r="J22" s="116">
        <f t="shared" si="1"/>
        <v>659</v>
      </c>
      <c r="K22" s="116"/>
      <c r="L22" s="116"/>
      <c r="M22" s="20"/>
      <c r="N22" s="20"/>
      <c r="O22" s="20"/>
      <c r="P22" s="20"/>
      <c r="Q22" s="20">
        <v>659</v>
      </c>
      <c r="R22" s="20"/>
      <c r="S22" s="20"/>
      <c r="T22" s="20"/>
      <c r="U22" s="20"/>
      <c r="V22" s="22"/>
      <c r="W22" s="23"/>
    </row>
    <row r="23" spans="1:23" ht="12">
      <c r="A23" s="113"/>
      <c r="B23" s="113"/>
      <c r="C23" s="117" t="s">
        <v>566</v>
      </c>
      <c r="D23" s="114"/>
      <c r="E23" s="114"/>
      <c r="F23" s="114">
        <f t="shared" si="0"/>
        <v>606</v>
      </c>
      <c r="G23" s="115"/>
      <c r="H23" s="116"/>
      <c r="I23" s="116"/>
      <c r="J23" s="116">
        <f t="shared" si="1"/>
        <v>606</v>
      </c>
      <c r="K23" s="116"/>
      <c r="L23" s="116"/>
      <c r="M23" s="20"/>
      <c r="N23" s="20"/>
      <c r="O23" s="20"/>
      <c r="P23" s="20"/>
      <c r="Q23" s="20"/>
      <c r="R23" s="20"/>
      <c r="S23" s="20"/>
      <c r="T23" s="20"/>
      <c r="U23" s="20">
        <v>606</v>
      </c>
      <c r="V23" s="22"/>
      <c r="W23" s="23"/>
    </row>
    <row r="24" spans="1:23" ht="12">
      <c r="A24" s="113"/>
      <c r="B24" s="113"/>
      <c r="C24" s="117" t="s">
        <v>567</v>
      </c>
      <c r="D24" s="114"/>
      <c r="E24" s="114"/>
      <c r="F24" s="114">
        <f t="shared" si="0"/>
        <v>382</v>
      </c>
      <c r="G24" s="115"/>
      <c r="H24" s="116"/>
      <c r="I24" s="116"/>
      <c r="J24" s="116">
        <f t="shared" si="1"/>
        <v>382</v>
      </c>
      <c r="K24" s="116"/>
      <c r="L24" s="116"/>
      <c r="M24" s="20"/>
      <c r="N24" s="20"/>
      <c r="O24" s="20"/>
      <c r="P24" s="20"/>
      <c r="Q24" s="20"/>
      <c r="R24" s="20"/>
      <c r="S24" s="20"/>
      <c r="T24" s="20"/>
      <c r="U24" s="20">
        <v>382</v>
      </c>
      <c r="V24" s="22"/>
      <c r="W24" s="23"/>
    </row>
    <row r="25" spans="1:23" ht="12">
      <c r="A25" s="113"/>
      <c r="B25" s="113"/>
      <c r="C25" s="117" t="s">
        <v>568</v>
      </c>
      <c r="D25" s="114"/>
      <c r="E25" s="114"/>
      <c r="F25" s="114">
        <f t="shared" si="0"/>
        <v>179</v>
      </c>
      <c r="G25" s="115"/>
      <c r="H25" s="116"/>
      <c r="I25" s="116"/>
      <c r="J25" s="116">
        <f t="shared" si="1"/>
        <v>179</v>
      </c>
      <c r="K25" s="116"/>
      <c r="L25" s="116"/>
      <c r="M25" s="20"/>
      <c r="N25" s="20"/>
      <c r="O25" s="20"/>
      <c r="P25" s="20"/>
      <c r="Q25" s="20"/>
      <c r="R25" s="20"/>
      <c r="S25" s="20"/>
      <c r="T25" s="20"/>
      <c r="U25" s="20">
        <v>179</v>
      </c>
      <c r="V25" s="22"/>
      <c r="W25" s="23"/>
    </row>
    <row r="26" spans="1:23" ht="12">
      <c r="A26" s="113"/>
      <c r="B26" s="113"/>
      <c r="C26" s="117" t="s">
        <v>569</v>
      </c>
      <c r="D26" s="114"/>
      <c r="E26" s="114"/>
      <c r="F26" s="114">
        <f t="shared" si="0"/>
        <v>237</v>
      </c>
      <c r="G26" s="115"/>
      <c r="H26" s="116"/>
      <c r="I26" s="116"/>
      <c r="J26" s="116">
        <f t="shared" si="1"/>
        <v>237</v>
      </c>
      <c r="K26" s="116"/>
      <c r="L26" s="116"/>
      <c r="M26" s="20"/>
      <c r="N26" s="20"/>
      <c r="O26" s="20"/>
      <c r="P26" s="20"/>
      <c r="Q26" s="20"/>
      <c r="R26" s="20"/>
      <c r="S26" s="20"/>
      <c r="T26" s="20"/>
      <c r="U26" s="20">
        <v>237</v>
      </c>
      <c r="V26" s="22"/>
      <c r="W26" s="23"/>
    </row>
    <row r="27" spans="1:23" ht="12">
      <c r="A27" s="113"/>
      <c r="B27" s="113"/>
      <c r="C27" s="117" t="s">
        <v>570</v>
      </c>
      <c r="D27" s="114"/>
      <c r="E27" s="114"/>
      <c r="F27" s="114">
        <f t="shared" si="0"/>
        <v>170</v>
      </c>
      <c r="G27" s="115"/>
      <c r="H27" s="116"/>
      <c r="I27" s="116"/>
      <c r="J27" s="116">
        <f t="shared" si="1"/>
        <v>170</v>
      </c>
      <c r="K27" s="116"/>
      <c r="L27" s="116">
        <v>170</v>
      </c>
      <c r="M27" s="20"/>
      <c r="N27" s="20"/>
      <c r="O27" s="20"/>
      <c r="P27" s="20"/>
      <c r="Q27" s="20"/>
      <c r="R27" s="20"/>
      <c r="S27" s="20"/>
      <c r="T27" s="20"/>
      <c r="U27" s="20"/>
      <c r="V27" s="22"/>
      <c r="W27" s="23"/>
    </row>
    <row r="28" spans="1:23" ht="12">
      <c r="A28" s="113"/>
      <c r="B28" s="113"/>
      <c r="C28" s="117" t="s">
        <v>571</v>
      </c>
      <c r="D28" s="114"/>
      <c r="E28" s="114"/>
      <c r="F28" s="114">
        <f t="shared" si="0"/>
        <v>300</v>
      </c>
      <c r="G28" s="115"/>
      <c r="H28" s="116"/>
      <c r="I28" s="116"/>
      <c r="J28" s="116">
        <f t="shared" si="1"/>
        <v>300</v>
      </c>
      <c r="K28" s="116"/>
      <c r="L28" s="116">
        <v>300</v>
      </c>
      <c r="M28" s="20"/>
      <c r="N28" s="20"/>
      <c r="O28" s="20"/>
      <c r="P28" s="20"/>
      <c r="Q28" s="20"/>
      <c r="R28" s="20"/>
      <c r="S28" s="20"/>
      <c r="T28" s="20"/>
      <c r="U28" s="20"/>
      <c r="V28" s="22"/>
      <c r="W28" s="23"/>
    </row>
    <row r="29" spans="1:23" ht="12">
      <c r="A29" s="113"/>
      <c r="B29" s="113"/>
      <c r="C29" s="117" t="s">
        <v>198</v>
      </c>
      <c r="D29" s="114"/>
      <c r="E29" s="114">
        <v>527</v>
      </c>
      <c r="F29" s="114">
        <f t="shared" si="0"/>
        <v>527</v>
      </c>
      <c r="G29" s="115"/>
      <c r="H29" s="116"/>
      <c r="I29" s="116"/>
      <c r="J29" s="116">
        <f t="shared" si="1"/>
        <v>527</v>
      </c>
      <c r="K29" s="116">
        <v>527</v>
      </c>
      <c r="L29" s="116"/>
      <c r="M29" s="20"/>
      <c r="N29" s="20"/>
      <c r="O29" s="20"/>
      <c r="P29" s="20"/>
      <c r="Q29" s="20"/>
      <c r="R29" s="20"/>
      <c r="S29" s="20"/>
      <c r="T29" s="20"/>
      <c r="U29" s="20"/>
      <c r="V29" s="22"/>
      <c r="W29" s="23"/>
    </row>
    <row r="30" spans="1:23" ht="12">
      <c r="A30" s="113"/>
      <c r="B30" s="113"/>
      <c r="C30" s="117" t="s">
        <v>458</v>
      </c>
      <c r="D30" s="114"/>
      <c r="E30" s="114">
        <v>12700</v>
      </c>
      <c r="F30" s="114">
        <f t="shared" si="0"/>
        <v>12700</v>
      </c>
      <c r="G30" s="115"/>
      <c r="H30" s="116"/>
      <c r="I30" s="116"/>
      <c r="J30" s="116">
        <f t="shared" si="1"/>
        <v>12700</v>
      </c>
      <c r="K30" s="116"/>
      <c r="L30" s="116"/>
      <c r="M30" s="20"/>
      <c r="N30" s="20"/>
      <c r="O30" s="20"/>
      <c r="P30" s="20"/>
      <c r="Q30" s="20"/>
      <c r="R30" s="20"/>
      <c r="S30" s="20"/>
      <c r="T30" s="20"/>
      <c r="U30" s="20"/>
      <c r="V30" s="22"/>
      <c r="W30" s="23">
        <v>12700</v>
      </c>
    </row>
    <row r="31" spans="1:23" ht="12">
      <c r="A31" s="113"/>
      <c r="B31" s="113"/>
      <c r="C31" s="117" t="s">
        <v>473</v>
      </c>
      <c r="D31" s="114"/>
      <c r="E31" s="114">
        <v>3505</v>
      </c>
      <c r="F31" s="114">
        <f t="shared" si="0"/>
        <v>3505</v>
      </c>
      <c r="G31" s="115"/>
      <c r="H31" s="116"/>
      <c r="I31" s="116"/>
      <c r="J31" s="116">
        <f t="shared" si="1"/>
        <v>3505</v>
      </c>
      <c r="K31" s="116">
        <v>3505</v>
      </c>
      <c r="L31" s="116"/>
      <c r="M31" s="20"/>
      <c r="N31" s="20"/>
      <c r="O31" s="20"/>
      <c r="P31" s="20"/>
      <c r="Q31" s="20"/>
      <c r="R31" s="20"/>
      <c r="S31" s="20"/>
      <c r="T31" s="20"/>
      <c r="U31" s="20"/>
      <c r="V31" s="22"/>
      <c r="W31" s="23"/>
    </row>
    <row r="32" spans="1:23" ht="12">
      <c r="A32" s="113"/>
      <c r="B32" s="113"/>
      <c r="C32" s="117" t="s">
        <v>477</v>
      </c>
      <c r="D32" s="114"/>
      <c r="E32" s="114">
        <v>3985</v>
      </c>
      <c r="F32" s="114">
        <f t="shared" si="0"/>
        <v>1900</v>
      </c>
      <c r="G32" s="115"/>
      <c r="H32" s="116"/>
      <c r="I32" s="116"/>
      <c r="J32" s="116">
        <f t="shared" si="1"/>
        <v>1900</v>
      </c>
      <c r="K32" s="116"/>
      <c r="L32" s="116">
        <v>1900</v>
      </c>
      <c r="M32" s="20"/>
      <c r="N32" s="20"/>
      <c r="O32" s="20"/>
      <c r="P32" s="20"/>
      <c r="Q32" s="20"/>
      <c r="R32" s="20"/>
      <c r="S32" s="20"/>
      <c r="T32" s="20"/>
      <c r="U32" s="20"/>
      <c r="V32" s="22"/>
      <c r="W32" s="23"/>
    </row>
    <row r="33" spans="1:23" ht="12">
      <c r="A33" s="113"/>
      <c r="B33" s="113"/>
      <c r="C33" s="117" t="s">
        <v>528</v>
      </c>
      <c r="D33" s="114"/>
      <c r="E33" s="114">
        <v>460</v>
      </c>
      <c r="F33" s="114">
        <f t="shared" si="0"/>
        <v>460</v>
      </c>
      <c r="G33" s="115"/>
      <c r="H33" s="116"/>
      <c r="I33" s="116"/>
      <c r="J33" s="116">
        <f t="shared" si="1"/>
        <v>460</v>
      </c>
      <c r="K33" s="116"/>
      <c r="L33" s="116"/>
      <c r="M33" s="20"/>
      <c r="N33" s="20"/>
      <c r="O33" s="20"/>
      <c r="P33" s="20"/>
      <c r="Q33" s="20"/>
      <c r="R33" s="20"/>
      <c r="S33" s="20">
        <v>460</v>
      </c>
      <c r="T33" s="20"/>
      <c r="U33" s="20"/>
      <c r="V33" s="22"/>
      <c r="W33" s="23"/>
    </row>
    <row r="34" spans="1:23" ht="12">
      <c r="A34" s="113"/>
      <c r="B34" s="113"/>
      <c r="C34" s="117" t="s">
        <v>562</v>
      </c>
      <c r="D34" s="114"/>
      <c r="E34" s="114">
        <v>4953</v>
      </c>
      <c r="F34" s="114">
        <f t="shared" si="0"/>
        <v>4953</v>
      </c>
      <c r="G34" s="115"/>
      <c r="H34" s="116"/>
      <c r="I34" s="116"/>
      <c r="J34" s="116">
        <f t="shared" si="1"/>
        <v>4953</v>
      </c>
      <c r="K34" s="116"/>
      <c r="L34" s="116">
        <v>4953</v>
      </c>
      <c r="M34" s="20"/>
      <c r="N34" s="20"/>
      <c r="O34" s="20"/>
      <c r="P34" s="20"/>
      <c r="Q34" s="20"/>
      <c r="R34" s="20"/>
      <c r="S34" s="20"/>
      <c r="T34" s="20"/>
      <c r="U34" s="20"/>
      <c r="V34" s="22"/>
      <c r="W34" s="23"/>
    </row>
    <row r="35" spans="1:23" ht="12">
      <c r="A35" s="113"/>
      <c r="B35" s="113"/>
      <c r="C35" s="117" t="s">
        <v>475</v>
      </c>
      <c r="D35" s="114"/>
      <c r="E35" s="114">
        <v>50800</v>
      </c>
      <c r="F35" s="114">
        <f t="shared" si="0"/>
        <v>50800</v>
      </c>
      <c r="G35" s="115"/>
      <c r="H35" s="116"/>
      <c r="I35" s="116"/>
      <c r="J35" s="116">
        <f t="shared" si="1"/>
        <v>50800</v>
      </c>
      <c r="K35" s="116">
        <v>50800</v>
      </c>
      <c r="L35" s="116"/>
      <c r="M35" s="20"/>
      <c r="N35" s="20"/>
      <c r="O35" s="20"/>
      <c r="P35" s="116"/>
      <c r="Q35" s="20"/>
      <c r="R35" s="20"/>
      <c r="S35" s="20"/>
      <c r="T35" s="20"/>
      <c r="U35" s="20"/>
      <c r="V35" s="22"/>
      <c r="W35" s="23"/>
    </row>
    <row r="36" spans="1:23" ht="12">
      <c r="A36" s="113"/>
      <c r="B36" s="113"/>
      <c r="C36" s="117" t="s">
        <v>565</v>
      </c>
      <c r="D36" s="114"/>
      <c r="E36" s="114"/>
      <c r="F36" s="114">
        <f t="shared" si="0"/>
        <v>23</v>
      </c>
      <c r="G36" s="115"/>
      <c r="H36" s="116"/>
      <c r="I36" s="116"/>
      <c r="J36" s="116">
        <f t="shared" si="1"/>
        <v>23</v>
      </c>
      <c r="K36" s="116">
        <v>23</v>
      </c>
      <c r="L36" s="116"/>
      <c r="M36" s="20"/>
      <c r="N36" s="20"/>
      <c r="O36" s="20"/>
      <c r="P36" s="116"/>
      <c r="Q36" s="20"/>
      <c r="R36" s="20"/>
      <c r="S36" s="20"/>
      <c r="T36" s="20"/>
      <c r="U36" s="20"/>
      <c r="V36" s="22"/>
      <c r="W36" s="23"/>
    </row>
    <row r="37" spans="1:23" ht="12">
      <c r="A37" s="113"/>
      <c r="B37" s="113"/>
      <c r="C37" s="117"/>
      <c r="D37" s="114"/>
      <c r="E37" s="114"/>
      <c r="F37" s="114"/>
      <c r="G37" s="115"/>
      <c r="H37" s="116"/>
      <c r="I37" s="116"/>
      <c r="J37" s="116"/>
      <c r="K37" s="116"/>
      <c r="L37" s="116"/>
      <c r="M37" s="20"/>
      <c r="N37" s="20"/>
      <c r="O37" s="20"/>
      <c r="P37" s="116"/>
      <c r="Q37" s="20"/>
      <c r="R37" s="20"/>
      <c r="S37" s="20"/>
      <c r="T37" s="20"/>
      <c r="U37" s="20"/>
      <c r="V37" s="22"/>
      <c r="W37" s="23"/>
    </row>
    <row r="38" spans="1:23" ht="12">
      <c r="A38" s="113"/>
      <c r="B38" s="113"/>
      <c r="C38" s="113" t="s">
        <v>471</v>
      </c>
      <c r="D38" s="114"/>
      <c r="E38" s="114"/>
      <c r="F38" s="114"/>
      <c r="G38" s="115"/>
      <c r="H38" s="116"/>
      <c r="I38" s="116"/>
      <c r="J38" s="116"/>
      <c r="K38" s="116"/>
      <c r="L38" s="116"/>
      <c r="M38" s="20"/>
      <c r="N38" s="20"/>
      <c r="O38" s="20"/>
      <c r="P38" s="20"/>
      <c r="Q38" s="20"/>
      <c r="R38" s="20"/>
      <c r="S38" s="20"/>
      <c r="T38" s="20"/>
      <c r="U38" s="20"/>
      <c r="V38" s="22"/>
      <c r="W38" s="23"/>
    </row>
    <row r="39" spans="1:23" ht="12">
      <c r="A39" s="113"/>
      <c r="B39" s="113"/>
      <c r="C39" s="117" t="s">
        <v>385</v>
      </c>
      <c r="D39" s="114"/>
      <c r="E39" s="114">
        <v>1270</v>
      </c>
      <c r="F39" s="114">
        <f t="shared" si="0"/>
        <v>1270</v>
      </c>
      <c r="G39" s="115"/>
      <c r="H39" s="116"/>
      <c r="I39" s="116"/>
      <c r="J39" s="116">
        <f t="shared" si="1"/>
        <v>1270</v>
      </c>
      <c r="K39" s="116">
        <v>1270</v>
      </c>
      <c r="L39" s="116"/>
      <c r="M39" s="20"/>
      <c r="N39" s="20"/>
      <c r="O39" s="20"/>
      <c r="P39" s="20"/>
      <c r="Q39" s="20"/>
      <c r="R39" s="20"/>
      <c r="S39" s="20"/>
      <c r="T39" s="20"/>
      <c r="U39" s="20"/>
      <c r="V39" s="22"/>
      <c r="W39" s="23"/>
    </row>
    <row r="40" spans="1:23" ht="12">
      <c r="A40" s="113"/>
      <c r="B40" s="113"/>
      <c r="C40" s="117" t="s">
        <v>476</v>
      </c>
      <c r="D40" s="114"/>
      <c r="E40" s="114">
        <v>381</v>
      </c>
      <c r="F40" s="114">
        <f t="shared" si="0"/>
        <v>381</v>
      </c>
      <c r="G40" s="115"/>
      <c r="H40" s="116"/>
      <c r="I40" s="116"/>
      <c r="J40" s="116">
        <f t="shared" si="1"/>
        <v>381</v>
      </c>
      <c r="K40" s="116"/>
      <c r="L40" s="116"/>
      <c r="M40" s="20"/>
      <c r="N40" s="20"/>
      <c r="O40" s="20"/>
      <c r="P40" s="20"/>
      <c r="Q40" s="20">
        <v>381</v>
      </c>
      <c r="R40" s="20"/>
      <c r="S40" s="20"/>
      <c r="T40" s="20"/>
      <c r="U40" s="20"/>
      <c r="V40" s="22"/>
      <c r="W40" s="23"/>
    </row>
    <row r="41" spans="1:23" ht="12">
      <c r="A41" s="113"/>
      <c r="B41" s="113"/>
      <c r="C41" s="113" t="s">
        <v>479</v>
      </c>
      <c r="D41" s="114"/>
      <c r="E41" s="114"/>
      <c r="F41" s="114"/>
      <c r="G41" s="115"/>
      <c r="H41" s="116"/>
      <c r="I41" s="116"/>
      <c r="J41" s="116"/>
      <c r="K41" s="116"/>
      <c r="L41" s="116"/>
      <c r="M41" s="20"/>
      <c r="N41" s="20"/>
      <c r="O41" s="20"/>
      <c r="P41" s="20"/>
      <c r="Q41" s="20"/>
      <c r="R41" s="20"/>
      <c r="S41" s="20"/>
      <c r="T41" s="20"/>
      <c r="U41" s="20"/>
      <c r="V41" s="22"/>
      <c r="W41" s="23"/>
    </row>
    <row r="42" spans="1:23" ht="12">
      <c r="A42" s="113"/>
      <c r="B42" s="113"/>
      <c r="C42" s="117"/>
      <c r="D42" s="114"/>
      <c r="E42" s="114"/>
      <c r="F42" s="114">
        <f t="shared" si="0"/>
        <v>0</v>
      </c>
      <c r="G42" s="115"/>
      <c r="H42" s="116"/>
      <c r="I42" s="116"/>
      <c r="J42" s="116">
        <f t="shared" si="1"/>
        <v>0</v>
      </c>
      <c r="K42" s="116"/>
      <c r="L42" s="116"/>
      <c r="M42" s="20"/>
      <c r="N42" s="20"/>
      <c r="O42" s="20"/>
      <c r="P42" s="20"/>
      <c r="Q42" s="20"/>
      <c r="R42" s="20"/>
      <c r="S42" s="20"/>
      <c r="T42" s="20"/>
      <c r="U42" s="20"/>
      <c r="V42" s="22"/>
      <c r="W42" s="23"/>
    </row>
    <row r="43" spans="1:23" ht="12">
      <c r="A43" s="113"/>
      <c r="B43" s="113"/>
      <c r="C43" s="113" t="s">
        <v>480</v>
      </c>
      <c r="D43" s="114"/>
      <c r="E43" s="114"/>
      <c r="F43" s="114"/>
      <c r="G43" s="115"/>
      <c r="H43" s="116"/>
      <c r="I43" s="116"/>
      <c r="J43" s="116"/>
      <c r="K43" s="116"/>
      <c r="L43" s="116"/>
      <c r="M43" s="20"/>
      <c r="N43" s="20"/>
      <c r="O43" s="20"/>
      <c r="P43" s="20"/>
      <c r="Q43" s="20"/>
      <c r="R43" s="20"/>
      <c r="S43" s="20"/>
      <c r="T43" s="20"/>
      <c r="U43" s="20"/>
      <c r="V43" s="22"/>
      <c r="W43" s="23"/>
    </row>
    <row r="44" spans="1:23" ht="12">
      <c r="A44" s="113"/>
      <c r="B44" s="113"/>
      <c r="C44" s="117" t="s">
        <v>33</v>
      </c>
      <c r="D44" s="114"/>
      <c r="E44" s="114">
        <v>233</v>
      </c>
      <c r="F44" s="114">
        <f t="shared" si="0"/>
        <v>233</v>
      </c>
      <c r="G44" s="115"/>
      <c r="H44" s="116"/>
      <c r="I44" s="116"/>
      <c r="J44" s="116">
        <f t="shared" si="1"/>
        <v>233</v>
      </c>
      <c r="K44" s="116">
        <v>233</v>
      </c>
      <c r="L44" s="116"/>
      <c r="M44" s="20"/>
      <c r="N44" s="20"/>
      <c r="O44" s="20"/>
      <c r="P44" s="20"/>
      <c r="Q44" s="20"/>
      <c r="R44" s="20"/>
      <c r="S44" s="20"/>
      <c r="T44" s="20"/>
      <c r="U44" s="20"/>
      <c r="V44" s="22"/>
      <c r="W44" s="23"/>
    </row>
    <row r="45" spans="1:23" ht="12.75" thickBot="1">
      <c r="A45" s="119"/>
      <c r="B45" s="119"/>
      <c r="C45" s="120"/>
      <c r="D45" s="121"/>
      <c r="E45" s="121"/>
      <c r="F45" s="121">
        <f t="shared" si="0"/>
        <v>0</v>
      </c>
      <c r="G45" s="122"/>
      <c r="H45" s="123"/>
      <c r="I45" s="123"/>
      <c r="J45" s="123">
        <f t="shared" si="1"/>
        <v>0</v>
      </c>
      <c r="K45" s="123"/>
      <c r="L45" s="123"/>
      <c r="M45" s="124"/>
      <c r="N45" s="124"/>
      <c r="O45" s="124"/>
      <c r="P45" s="124"/>
      <c r="Q45" s="124"/>
      <c r="R45" s="124"/>
      <c r="S45" s="124"/>
      <c r="T45" s="124"/>
      <c r="U45" s="124"/>
      <c r="V45" s="125"/>
      <c r="W45" s="126"/>
    </row>
    <row r="46" spans="1:24" ht="12.75" thickBot="1">
      <c r="A46" s="100"/>
      <c r="B46" s="100"/>
      <c r="C46" s="127" t="s">
        <v>80</v>
      </c>
      <c r="D46" s="128">
        <f aca="true" t="shared" si="2" ref="D46:I46">SUM(D9:D45)</f>
        <v>0</v>
      </c>
      <c r="E46" s="128">
        <f t="shared" si="2"/>
        <v>282170</v>
      </c>
      <c r="F46" s="129">
        <f t="shared" si="0"/>
        <v>286992</v>
      </c>
      <c r="G46" s="130">
        <f t="shared" si="2"/>
        <v>0</v>
      </c>
      <c r="H46" s="131">
        <f t="shared" si="2"/>
        <v>0</v>
      </c>
      <c r="I46" s="131">
        <f t="shared" si="2"/>
        <v>0</v>
      </c>
      <c r="J46" s="132">
        <f t="shared" si="1"/>
        <v>286992</v>
      </c>
      <c r="K46" s="131">
        <f aca="true" t="shared" si="3" ref="K46:S46">SUM(K9:K45)</f>
        <v>90816</v>
      </c>
      <c r="L46" s="131">
        <f t="shared" si="3"/>
        <v>54923</v>
      </c>
      <c r="M46" s="131">
        <f t="shared" si="3"/>
        <v>2085</v>
      </c>
      <c r="N46" s="131">
        <f t="shared" si="3"/>
        <v>39561</v>
      </c>
      <c r="O46" s="131">
        <f t="shared" si="3"/>
        <v>0</v>
      </c>
      <c r="P46" s="131">
        <f t="shared" si="3"/>
        <v>0</v>
      </c>
      <c r="Q46" s="131">
        <f t="shared" si="3"/>
        <v>1040</v>
      </c>
      <c r="R46" s="131">
        <f t="shared" si="3"/>
        <v>183</v>
      </c>
      <c r="S46" s="131">
        <f t="shared" si="3"/>
        <v>460</v>
      </c>
      <c r="T46" s="131">
        <f>SUM(T9:T45)</f>
        <v>0</v>
      </c>
      <c r="U46" s="131">
        <f>SUM(U9:U45)</f>
        <v>1404</v>
      </c>
      <c r="V46" s="131">
        <f>SUM(V9:V45)</f>
        <v>7620</v>
      </c>
      <c r="W46" s="133">
        <f>SUM(W9:W45)</f>
        <v>88900</v>
      </c>
      <c r="X46" s="134">
        <f>SUM(F11:F45)</f>
        <v>286992</v>
      </c>
    </row>
    <row r="47" spans="1:23" ht="12">
      <c r="A47" s="106"/>
      <c r="B47" s="106"/>
      <c r="C47" s="135"/>
      <c r="D47" s="107"/>
      <c r="E47" s="107"/>
      <c r="F47" s="107"/>
      <c r="G47" s="108"/>
      <c r="H47" s="109"/>
      <c r="I47" s="109"/>
      <c r="J47" s="109"/>
      <c r="K47" s="109"/>
      <c r="L47" s="109"/>
      <c r="M47" s="110"/>
      <c r="N47" s="110"/>
      <c r="O47" s="110"/>
      <c r="P47" s="110"/>
      <c r="Q47" s="110"/>
      <c r="R47" s="110"/>
      <c r="S47" s="110"/>
      <c r="T47" s="110"/>
      <c r="U47" s="110"/>
      <c r="V47" s="111"/>
      <c r="W47" s="112"/>
    </row>
    <row r="48" spans="1:23" ht="12">
      <c r="A48" s="113"/>
      <c r="B48" s="113"/>
      <c r="C48" s="113" t="s">
        <v>81</v>
      </c>
      <c r="D48" s="114"/>
      <c r="E48" s="114"/>
      <c r="F48" s="114"/>
      <c r="G48" s="115"/>
      <c r="H48" s="116"/>
      <c r="I48" s="116"/>
      <c r="J48" s="116"/>
      <c r="K48" s="116"/>
      <c r="L48" s="116"/>
      <c r="M48" s="20"/>
      <c r="N48" s="20"/>
      <c r="O48" s="20"/>
      <c r="P48" s="20"/>
      <c r="Q48" s="20"/>
      <c r="R48" s="20"/>
      <c r="S48" s="20"/>
      <c r="T48" s="20"/>
      <c r="U48" s="20"/>
      <c r="V48" s="22"/>
      <c r="W48" s="23"/>
    </row>
    <row r="49" spans="1:23" ht="12">
      <c r="A49" s="113"/>
      <c r="B49" s="113"/>
      <c r="C49" s="113" t="s">
        <v>57</v>
      </c>
      <c r="D49" s="136"/>
      <c r="E49" s="136"/>
      <c r="F49" s="114"/>
      <c r="G49" s="115"/>
      <c r="H49" s="116"/>
      <c r="I49" s="116"/>
      <c r="J49" s="116"/>
      <c r="K49" s="116"/>
      <c r="L49" s="116"/>
      <c r="M49" s="20"/>
      <c r="N49" s="20"/>
      <c r="O49" s="20"/>
      <c r="P49" s="20"/>
      <c r="Q49" s="20"/>
      <c r="R49" s="20"/>
      <c r="S49" s="20"/>
      <c r="T49" s="20"/>
      <c r="U49" s="20"/>
      <c r="V49" s="22"/>
      <c r="W49" s="23"/>
    </row>
    <row r="50" spans="1:23" ht="12">
      <c r="A50" s="113"/>
      <c r="B50" s="113"/>
      <c r="C50" s="117" t="s">
        <v>82</v>
      </c>
      <c r="D50" s="114"/>
      <c r="E50" s="114">
        <v>3952</v>
      </c>
      <c r="F50" s="114">
        <f t="shared" si="0"/>
        <v>3952</v>
      </c>
      <c r="G50" s="115"/>
      <c r="H50" s="116"/>
      <c r="I50" s="116"/>
      <c r="J50" s="116">
        <f t="shared" si="1"/>
        <v>3952</v>
      </c>
      <c r="K50" s="116"/>
      <c r="L50" s="116"/>
      <c r="M50" s="20"/>
      <c r="N50" s="20"/>
      <c r="O50" s="20"/>
      <c r="P50" s="20"/>
      <c r="Q50" s="20"/>
      <c r="R50" s="20"/>
      <c r="S50" s="20"/>
      <c r="T50" s="20"/>
      <c r="U50" s="20"/>
      <c r="V50" s="22"/>
      <c r="W50" s="23">
        <v>3952</v>
      </c>
    </row>
    <row r="51" spans="1:23" ht="12">
      <c r="A51" s="113"/>
      <c r="B51" s="113"/>
      <c r="C51" s="137" t="s">
        <v>379</v>
      </c>
      <c r="D51" s="114"/>
      <c r="E51" s="114">
        <v>8890</v>
      </c>
      <c r="F51" s="114">
        <f t="shared" si="0"/>
        <v>8890</v>
      </c>
      <c r="G51" s="115"/>
      <c r="H51" s="116"/>
      <c r="I51" s="116"/>
      <c r="J51" s="116">
        <f t="shared" si="1"/>
        <v>8890</v>
      </c>
      <c r="K51" s="116"/>
      <c r="L51" s="116"/>
      <c r="M51" s="20"/>
      <c r="N51" s="20">
        <v>8890</v>
      </c>
      <c r="O51" s="20"/>
      <c r="P51" s="20"/>
      <c r="Q51" s="20"/>
      <c r="R51" s="20"/>
      <c r="S51" s="20"/>
      <c r="T51" s="20"/>
      <c r="U51" s="20"/>
      <c r="V51" s="22"/>
      <c r="W51" s="23"/>
    </row>
    <row r="52" spans="1:23" ht="12">
      <c r="A52" s="113"/>
      <c r="B52" s="113"/>
      <c r="C52" s="137" t="s">
        <v>381</v>
      </c>
      <c r="D52" s="114"/>
      <c r="E52" s="114">
        <v>12700</v>
      </c>
      <c r="F52" s="114">
        <f t="shared" si="0"/>
        <v>12700</v>
      </c>
      <c r="G52" s="115"/>
      <c r="H52" s="116"/>
      <c r="I52" s="116"/>
      <c r="J52" s="116">
        <f t="shared" si="1"/>
        <v>12700</v>
      </c>
      <c r="K52" s="116"/>
      <c r="L52" s="116"/>
      <c r="M52" s="20"/>
      <c r="N52" s="20"/>
      <c r="O52" s="20"/>
      <c r="P52" s="20"/>
      <c r="Q52" s="20"/>
      <c r="R52" s="20"/>
      <c r="S52" s="20"/>
      <c r="T52" s="20"/>
      <c r="U52" s="20"/>
      <c r="V52" s="22">
        <v>12700</v>
      </c>
      <c r="W52" s="23"/>
    </row>
    <row r="53" spans="1:23" ht="12">
      <c r="A53" s="113"/>
      <c r="B53" s="113"/>
      <c r="C53" s="117" t="s">
        <v>83</v>
      </c>
      <c r="D53" s="114"/>
      <c r="E53" s="114">
        <v>8890</v>
      </c>
      <c r="F53" s="114">
        <f t="shared" si="0"/>
        <v>8890</v>
      </c>
      <c r="G53" s="115"/>
      <c r="H53" s="116"/>
      <c r="I53" s="116"/>
      <c r="J53" s="116">
        <f t="shared" si="1"/>
        <v>8890</v>
      </c>
      <c r="K53" s="116"/>
      <c r="L53" s="116">
        <v>8890</v>
      </c>
      <c r="M53" s="20"/>
      <c r="N53" s="20"/>
      <c r="O53" s="20"/>
      <c r="P53" s="20"/>
      <c r="Q53" s="20"/>
      <c r="R53" s="20"/>
      <c r="S53" s="20"/>
      <c r="T53" s="20"/>
      <c r="U53" s="20"/>
      <c r="V53" s="22"/>
      <c r="W53" s="23"/>
    </row>
    <row r="54" spans="1:23" ht="12">
      <c r="A54" s="113"/>
      <c r="B54" s="113"/>
      <c r="C54" s="117" t="s">
        <v>474</v>
      </c>
      <c r="D54" s="114"/>
      <c r="E54" s="114">
        <v>3810</v>
      </c>
      <c r="F54" s="114">
        <f>SUM(G54:J54)</f>
        <v>5740</v>
      </c>
      <c r="G54" s="115"/>
      <c r="H54" s="116"/>
      <c r="I54" s="116"/>
      <c r="J54" s="116">
        <f t="shared" si="1"/>
        <v>5740</v>
      </c>
      <c r="K54" s="116"/>
      <c r="L54" s="116"/>
      <c r="M54" s="20"/>
      <c r="N54" s="20"/>
      <c r="O54" s="20"/>
      <c r="P54" s="20"/>
      <c r="Q54" s="20"/>
      <c r="R54" s="20"/>
      <c r="S54" s="20"/>
      <c r="T54" s="20"/>
      <c r="U54" s="20"/>
      <c r="V54" s="22">
        <v>5740</v>
      </c>
      <c r="W54" s="23"/>
    </row>
    <row r="55" spans="1:23" ht="12">
      <c r="A55" s="113"/>
      <c r="B55" s="113"/>
      <c r="C55" s="117" t="s">
        <v>532</v>
      </c>
      <c r="D55" s="114"/>
      <c r="E55" s="114">
        <v>5969</v>
      </c>
      <c r="F55" s="114">
        <f>SUM(G55:J55)</f>
        <v>5969</v>
      </c>
      <c r="G55" s="115"/>
      <c r="H55" s="116"/>
      <c r="I55" s="116"/>
      <c r="J55" s="116">
        <f t="shared" si="1"/>
        <v>5969</v>
      </c>
      <c r="K55" s="116"/>
      <c r="L55" s="116">
        <v>5969</v>
      </c>
      <c r="M55" s="20"/>
      <c r="N55" s="20"/>
      <c r="O55" s="20"/>
      <c r="P55" s="20"/>
      <c r="Q55" s="20"/>
      <c r="R55" s="20"/>
      <c r="S55" s="20"/>
      <c r="T55" s="20"/>
      <c r="U55" s="20"/>
      <c r="V55" s="22"/>
      <c r="W55" s="23"/>
    </row>
    <row r="56" spans="1:23" ht="12">
      <c r="A56" s="113"/>
      <c r="B56" s="113"/>
      <c r="C56" s="117" t="s">
        <v>579</v>
      </c>
      <c r="D56" s="114"/>
      <c r="E56" s="114"/>
      <c r="F56" s="114">
        <f aca="true" t="shared" si="4" ref="F56:F65">SUM(G56:J56)</f>
        <v>872</v>
      </c>
      <c r="G56" s="115"/>
      <c r="H56" s="116"/>
      <c r="I56" s="116"/>
      <c r="J56" s="116">
        <f t="shared" si="1"/>
        <v>872</v>
      </c>
      <c r="K56" s="116"/>
      <c r="L56" s="116">
        <v>872</v>
      </c>
      <c r="M56" s="20"/>
      <c r="N56" s="20"/>
      <c r="O56" s="20"/>
      <c r="P56" s="20"/>
      <c r="Q56" s="20"/>
      <c r="R56" s="20"/>
      <c r="S56" s="20"/>
      <c r="T56" s="20"/>
      <c r="U56" s="20"/>
      <c r="V56" s="22"/>
      <c r="W56" s="23"/>
    </row>
    <row r="57" spans="1:23" ht="12">
      <c r="A57" s="113"/>
      <c r="B57" s="113"/>
      <c r="C57" s="117" t="s">
        <v>580</v>
      </c>
      <c r="D57" s="114"/>
      <c r="E57" s="114"/>
      <c r="F57" s="114">
        <f t="shared" si="4"/>
        <v>1000</v>
      </c>
      <c r="G57" s="115"/>
      <c r="H57" s="116"/>
      <c r="I57" s="116"/>
      <c r="J57" s="116">
        <f t="shared" si="1"/>
        <v>1000</v>
      </c>
      <c r="K57" s="116"/>
      <c r="L57" s="116"/>
      <c r="M57" s="20"/>
      <c r="N57" s="20"/>
      <c r="O57" s="20"/>
      <c r="P57" s="20"/>
      <c r="Q57" s="20"/>
      <c r="R57" s="20">
        <v>1000</v>
      </c>
      <c r="S57" s="20"/>
      <c r="T57" s="20"/>
      <c r="U57" s="20"/>
      <c r="V57" s="22"/>
      <c r="W57" s="23"/>
    </row>
    <row r="58" spans="1:23" ht="12">
      <c r="A58" s="113"/>
      <c r="B58" s="113"/>
      <c r="C58" s="117" t="s">
        <v>572</v>
      </c>
      <c r="D58" s="114"/>
      <c r="E58" s="114"/>
      <c r="F58" s="114">
        <f t="shared" si="4"/>
        <v>2757</v>
      </c>
      <c r="G58" s="115"/>
      <c r="H58" s="116"/>
      <c r="I58" s="116"/>
      <c r="J58" s="116">
        <f t="shared" si="1"/>
        <v>2757</v>
      </c>
      <c r="K58" s="116"/>
      <c r="L58" s="116"/>
      <c r="M58" s="20"/>
      <c r="N58" s="20">
        <v>2757</v>
      </c>
      <c r="O58" s="20"/>
      <c r="P58" s="20"/>
      <c r="Q58" s="20"/>
      <c r="R58" s="20"/>
      <c r="S58" s="20"/>
      <c r="T58" s="20"/>
      <c r="U58" s="20"/>
      <c r="V58" s="22"/>
      <c r="W58" s="23"/>
    </row>
    <row r="59" spans="1:23" ht="12">
      <c r="A59" s="113"/>
      <c r="B59" s="113"/>
      <c r="C59" s="117" t="s">
        <v>533</v>
      </c>
      <c r="D59" s="114"/>
      <c r="E59" s="114">
        <v>1905</v>
      </c>
      <c r="F59" s="114">
        <f t="shared" si="4"/>
        <v>1905</v>
      </c>
      <c r="G59" s="115"/>
      <c r="H59" s="116"/>
      <c r="I59" s="116"/>
      <c r="J59" s="116">
        <f t="shared" si="1"/>
        <v>1905</v>
      </c>
      <c r="K59" s="116"/>
      <c r="L59" s="116"/>
      <c r="M59" s="20"/>
      <c r="N59" s="20"/>
      <c r="O59" s="20"/>
      <c r="P59" s="20">
        <v>1905</v>
      </c>
      <c r="Q59" s="20"/>
      <c r="R59" s="20"/>
      <c r="S59" s="20"/>
      <c r="T59" s="20"/>
      <c r="U59" s="20"/>
      <c r="V59" s="22"/>
      <c r="W59" s="23"/>
    </row>
    <row r="60" spans="1:23" ht="12">
      <c r="A60" s="113"/>
      <c r="B60" s="113"/>
      <c r="C60" s="117" t="s">
        <v>573</v>
      </c>
      <c r="D60" s="114"/>
      <c r="E60" s="114">
        <v>0</v>
      </c>
      <c r="F60" s="114">
        <f t="shared" si="4"/>
        <v>987</v>
      </c>
      <c r="G60" s="115"/>
      <c r="H60" s="116"/>
      <c r="I60" s="116"/>
      <c r="J60" s="116">
        <f t="shared" si="1"/>
        <v>987</v>
      </c>
      <c r="K60" s="116"/>
      <c r="L60" s="116"/>
      <c r="M60" s="20"/>
      <c r="N60" s="20"/>
      <c r="O60" s="20"/>
      <c r="P60" s="20"/>
      <c r="Q60" s="20"/>
      <c r="R60" s="20">
        <v>987</v>
      </c>
      <c r="S60" s="20"/>
      <c r="T60" s="20"/>
      <c r="U60" s="20"/>
      <c r="V60" s="22"/>
      <c r="W60" s="23"/>
    </row>
    <row r="61" spans="1:23" ht="12">
      <c r="A61" s="113"/>
      <c r="B61" s="113"/>
      <c r="C61" s="117" t="s">
        <v>575</v>
      </c>
      <c r="D61" s="114"/>
      <c r="E61" s="114"/>
      <c r="F61" s="114">
        <f t="shared" si="4"/>
        <v>300</v>
      </c>
      <c r="G61" s="115"/>
      <c r="H61" s="116"/>
      <c r="I61" s="116"/>
      <c r="J61" s="116">
        <f t="shared" si="1"/>
        <v>300</v>
      </c>
      <c r="K61" s="116"/>
      <c r="L61" s="116"/>
      <c r="M61" s="20"/>
      <c r="N61" s="20"/>
      <c r="O61" s="20"/>
      <c r="P61" s="20"/>
      <c r="Q61" s="20"/>
      <c r="R61" s="20">
        <v>300</v>
      </c>
      <c r="S61" s="20"/>
      <c r="T61" s="20"/>
      <c r="U61" s="20"/>
      <c r="V61" s="22"/>
      <c r="W61" s="23"/>
    </row>
    <row r="62" spans="1:23" ht="12">
      <c r="A62" s="113"/>
      <c r="B62" s="113"/>
      <c r="C62" s="117" t="s">
        <v>576</v>
      </c>
      <c r="D62" s="114"/>
      <c r="E62" s="114"/>
      <c r="F62" s="114">
        <f t="shared" si="4"/>
        <v>618</v>
      </c>
      <c r="G62" s="115"/>
      <c r="H62" s="116"/>
      <c r="I62" s="116"/>
      <c r="J62" s="116">
        <f t="shared" si="1"/>
        <v>618</v>
      </c>
      <c r="K62" s="116"/>
      <c r="L62" s="116"/>
      <c r="M62" s="20"/>
      <c r="N62" s="20"/>
      <c r="O62" s="20"/>
      <c r="P62" s="20"/>
      <c r="Q62" s="20"/>
      <c r="R62" s="20">
        <v>618</v>
      </c>
      <c r="S62" s="20"/>
      <c r="T62" s="20"/>
      <c r="U62" s="20"/>
      <c r="V62" s="22"/>
      <c r="W62" s="23"/>
    </row>
    <row r="63" spans="1:23" ht="12">
      <c r="A63" s="113"/>
      <c r="B63" s="113"/>
      <c r="C63" s="117" t="s">
        <v>577</v>
      </c>
      <c r="D63" s="114"/>
      <c r="E63" s="114"/>
      <c r="F63" s="114">
        <f t="shared" si="4"/>
        <v>300</v>
      </c>
      <c r="G63" s="115"/>
      <c r="H63" s="116"/>
      <c r="I63" s="116"/>
      <c r="J63" s="116">
        <f t="shared" si="1"/>
        <v>300</v>
      </c>
      <c r="K63" s="116"/>
      <c r="L63" s="116"/>
      <c r="M63" s="20"/>
      <c r="N63" s="20"/>
      <c r="O63" s="20"/>
      <c r="P63" s="20"/>
      <c r="Q63" s="20"/>
      <c r="R63" s="20">
        <v>300</v>
      </c>
      <c r="S63" s="20"/>
      <c r="T63" s="20"/>
      <c r="U63" s="20"/>
      <c r="V63" s="22"/>
      <c r="W63" s="23"/>
    </row>
    <row r="64" spans="1:23" ht="12">
      <c r="A64" s="113"/>
      <c r="B64" s="113"/>
      <c r="C64" s="117" t="s">
        <v>574</v>
      </c>
      <c r="D64" s="114"/>
      <c r="E64" s="114"/>
      <c r="F64" s="114">
        <f t="shared" si="4"/>
        <v>3003</v>
      </c>
      <c r="G64" s="115"/>
      <c r="H64" s="116"/>
      <c r="I64" s="116"/>
      <c r="J64" s="116">
        <f t="shared" si="1"/>
        <v>3003</v>
      </c>
      <c r="K64" s="116"/>
      <c r="L64" s="116">
        <v>3003</v>
      </c>
      <c r="M64" s="20"/>
      <c r="N64" s="20"/>
      <c r="O64" s="20"/>
      <c r="P64" s="20"/>
      <c r="Q64" s="20"/>
      <c r="R64" s="20"/>
      <c r="S64" s="20"/>
      <c r="T64" s="20"/>
      <c r="U64" s="20"/>
      <c r="V64" s="22"/>
      <c r="W64" s="23"/>
    </row>
    <row r="65" spans="1:23" ht="12">
      <c r="A65" s="113"/>
      <c r="B65" s="113"/>
      <c r="C65" s="117" t="s">
        <v>578</v>
      </c>
      <c r="D65" s="114"/>
      <c r="E65" s="114"/>
      <c r="F65" s="114">
        <f t="shared" si="4"/>
        <v>1092</v>
      </c>
      <c r="G65" s="115"/>
      <c r="H65" s="116"/>
      <c r="I65" s="116"/>
      <c r="J65" s="116">
        <f t="shared" si="1"/>
        <v>1092</v>
      </c>
      <c r="K65" s="116"/>
      <c r="L65" s="116">
        <v>1092</v>
      </c>
      <c r="M65" s="20"/>
      <c r="N65" s="20"/>
      <c r="O65" s="20"/>
      <c r="P65" s="20"/>
      <c r="Q65" s="20"/>
      <c r="R65" s="20"/>
      <c r="S65" s="20"/>
      <c r="T65" s="20"/>
      <c r="U65" s="20"/>
      <c r="V65" s="22"/>
      <c r="W65" s="23"/>
    </row>
    <row r="66" spans="1:23" ht="12">
      <c r="A66" s="113"/>
      <c r="B66" s="113"/>
      <c r="C66" s="117" t="s">
        <v>478</v>
      </c>
      <c r="D66" s="114"/>
      <c r="E66" s="114">
        <v>6350</v>
      </c>
      <c r="F66" s="114">
        <f t="shared" si="0"/>
        <v>1747</v>
      </c>
      <c r="G66" s="115"/>
      <c r="H66" s="116"/>
      <c r="I66" s="116"/>
      <c r="J66" s="116">
        <f t="shared" si="1"/>
        <v>1747</v>
      </c>
      <c r="K66" s="116"/>
      <c r="L66" s="116">
        <v>1747</v>
      </c>
      <c r="M66" s="20"/>
      <c r="N66" s="20"/>
      <c r="O66" s="20"/>
      <c r="P66" s="20"/>
      <c r="Q66" s="20"/>
      <c r="R66" s="20"/>
      <c r="S66" s="20"/>
      <c r="T66" s="20"/>
      <c r="U66" s="20"/>
      <c r="V66" s="22"/>
      <c r="W66" s="23"/>
    </row>
    <row r="67" spans="1:23" ht="12">
      <c r="A67" s="113"/>
      <c r="B67" s="113"/>
      <c r="C67" s="113" t="s">
        <v>471</v>
      </c>
      <c r="D67" s="114"/>
      <c r="E67" s="114"/>
      <c r="F67" s="114"/>
      <c r="G67" s="115"/>
      <c r="H67" s="116"/>
      <c r="I67" s="116"/>
      <c r="J67" s="116"/>
      <c r="K67" s="116"/>
      <c r="L67" s="116"/>
      <c r="M67" s="20"/>
      <c r="N67" s="20"/>
      <c r="O67" s="20"/>
      <c r="P67" s="20"/>
      <c r="Q67" s="20"/>
      <c r="R67" s="20"/>
      <c r="S67" s="20"/>
      <c r="T67" s="20"/>
      <c r="U67" s="20"/>
      <c r="V67" s="22"/>
      <c r="W67" s="23"/>
    </row>
    <row r="68" spans="1:23" ht="12">
      <c r="A68" s="117"/>
      <c r="B68" s="117"/>
      <c r="C68" s="117"/>
      <c r="D68" s="114"/>
      <c r="E68" s="114"/>
      <c r="F68" s="114">
        <f t="shared" si="0"/>
        <v>0</v>
      </c>
      <c r="G68" s="115"/>
      <c r="H68" s="116"/>
      <c r="I68" s="116"/>
      <c r="J68" s="116">
        <f aca="true" t="shared" si="5" ref="J68:J78">SUM(K68:W68)</f>
        <v>0</v>
      </c>
      <c r="K68" s="116"/>
      <c r="L68" s="116"/>
      <c r="M68" s="20"/>
      <c r="N68" s="20"/>
      <c r="O68" s="20"/>
      <c r="P68" s="20"/>
      <c r="Q68" s="20"/>
      <c r="R68" s="20"/>
      <c r="S68" s="20"/>
      <c r="T68" s="20"/>
      <c r="U68" s="20"/>
      <c r="V68" s="22"/>
      <c r="W68" s="23"/>
    </row>
    <row r="69" spans="1:25" ht="12">
      <c r="A69" s="113"/>
      <c r="B69" s="113"/>
      <c r="C69" s="117"/>
      <c r="D69" s="114"/>
      <c r="E69" s="114"/>
      <c r="F69" s="114">
        <f t="shared" si="0"/>
        <v>0</v>
      </c>
      <c r="G69" s="115"/>
      <c r="H69" s="116"/>
      <c r="I69" s="116"/>
      <c r="J69" s="116">
        <f t="shared" si="5"/>
        <v>0</v>
      </c>
      <c r="K69" s="116"/>
      <c r="L69" s="116"/>
      <c r="M69" s="20"/>
      <c r="N69" s="20"/>
      <c r="O69" s="20"/>
      <c r="P69" s="20"/>
      <c r="Q69" s="20"/>
      <c r="R69" s="20"/>
      <c r="S69" s="20"/>
      <c r="T69" s="20"/>
      <c r="U69" s="20"/>
      <c r="V69" s="22"/>
      <c r="W69" s="23"/>
      <c r="X69" s="138"/>
      <c r="Y69" s="138"/>
    </row>
    <row r="70" spans="1:25" ht="12">
      <c r="A70" s="113"/>
      <c r="B70" s="113"/>
      <c r="C70" s="113" t="s">
        <v>479</v>
      </c>
      <c r="D70" s="114"/>
      <c r="E70" s="114"/>
      <c r="F70" s="114"/>
      <c r="G70" s="115"/>
      <c r="H70" s="116"/>
      <c r="I70" s="116"/>
      <c r="J70" s="116"/>
      <c r="K70" s="116"/>
      <c r="L70" s="116"/>
      <c r="M70" s="20"/>
      <c r="N70" s="20"/>
      <c r="O70" s="20"/>
      <c r="P70" s="20"/>
      <c r="Q70" s="20"/>
      <c r="R70" s="20"/>
      <c r="S70" s="20"/>
      <c r="T70" s="20"/>
      <c r="U70" s="20"/>
      <c r="V70" s="22"/>
      <c r="W70" s="23"/>
      <c r="X70" s="138"/>
      <c r="Y70" s="138"/>
    </row>
    <row r="71" spans="1:25" ht="12">
      <c r="A71" s="113"/>
      <c r="B71" s="113"/>
      <c r="C71" s="113"/>
      <c r="D71" s="114"/>
      <c r="E71" s="114"/>
      <c r="F71" s="114">
        <f aca="true" t="shared" si="6" ref="F71:F78">SUM(G71:J71)</f>
        <v>0</v>
      </c>
      <c r="G71" s="115"/>
      <c r="H71" s="116"/>
      <c r="I71" s="116"/>
      <c r="J71" s="116">
        <f t="shared" si="5"/>
        <v>0</v>
      </c>
      <c r="K71" s="116"/>
      <c r="L71" s="116"/>
      <c r="M71" s="20"/>
      <c r="N71" s="20"/>
      <c r="O71" s="20"/>
      <c r="P71" s="20"/>
      <c r="Q71" s="20"/>
      <c r="R71" s="20"/>
      <c r="S71" s="20"/>
      <c r="T71" s="20"/>
      <c r="U71" s="20"/>
      <c r="V71" s="22"/>
      <c r="W71" s="23"/>
      <c r="X71" s="138"/>
      <c r="Y71" s="138"/>
    </row>
    <row r="72" spans="1:25" ht="12">
      <c r="A72" s="113"/>
      <c r="B72" s="113"/>
      <c r="C72" s="113"/>
      <c r="D72" s="114"/>
      <c r="E72" s="114"/>
      <c r="F72" s="114">
        <f t="shared" si="6"/>
        <v>0</v>
      </c>
      <c r="G72" s="115"/>
      <c r="H72" s="116"/>
      <c r="I72" s="116"/>
      <c r="J72" s="116">
        <f t="shared" si="5"/>
        <v>0</v>
      </c>
      <c r="K72" s="116"/>
      <c r="L72" s="116"/>
      <c r="M72" s="20"/>
      <c r="N72" s="20"/>
      <c r="O72" s="20"/>
      <c r="P72" s="20"/>
      <c r="Q72" s="20"/>
      <c r="R72" s="20"/>
      <c r="S72" s="20"/>
      <c r="T72" s="20"/>
      <c r="U72" s="20"/>
      <c r="V72" s="22"/>
      <c r="W72" s="23"/>
      <c r="X72" s="138"/>
      <c r="Y72" s="138"/>
    </row>
    <row r="73" spans="1:25" ht="12">
      <c r="A73" s="113"/>
      <c r="B73" s="113"/>
      <c r="C73" s="113" t="s">
        <v>480</v>
      </c>
      <c r="D73" s="114"/>
      <c r="E73" s="114"/>
      <c r="F73" s="114"/>
      <c r="G73" s="115"/>
      <c r="H73" s="116"/>
      <c r="I73" s="116"/>
      <c r="J73" s="116"/>
      <c r="K73" s="116"/>
      <c r="L73" s="116"/>
      <c r="M73" s="20"/>
      <c r="N73" s="20"/>
      <c r="O73" s="20"/>
      <c r="P73" s="20"/>
      <c r="Q73" s="20"/>
      <c r="R73" s="20"/>
      <c r="S73" s="20"/>
      <c r="T73" s="20"/>
      <c r="U73" s="20"/>
      <c r="V73" s="22"/>
      <c r="W73" s="23"/>
      <c r="X73" s="138"/>
      <c r="Y73" s="138"/>
    </row>
    <row r="74" spans="1:25" ht="12">
      <c r="A74" s="113"/>
      <c r="B74" s="113"/>
      <c r="C74" s="113"/>
      <c r="D74" s="114"/>
      <c r="E74" s="114"/>
      <c r="F74" s="114">
        <f t="shared" si="6"/>
        <v>0</v>
      </c>
      <c r="G74" s="115"/>
      <c r="H74" s="116"/>
      <c r="I74" s="116"/>
      <c r="J74" s="116">
        <f t="shared" si="5"/>
        <v>0</v>
      </c>
      <c r="K74" s="116"/>
      <c r="L74" s="116"/>
      <c r="M74" s="20"/>
      <c r="N74" s="20"/>
      <c r="O74" s="20"/>
      <c r="P74" s="20"/>
      <c r="Q74" s="20"/>
      <c r="R74" s="20"/>
      <c r="S74" s="20"/>
      <c r="T74" s="20"/>
      <c r="U74" s="20"/>
      <c r="V74" s="22"/>
      <c r="W74" s="23"/>
      <c r="X74" s="138"/>
      <c r="Y74" s="138"/>
    </row>
    <row r="75" spans="1:25" ht="12.75" thickBot="1">
      <c r="A75" s="119"/>
      <c r="B75" s="119"/>
      <c r="C75" s="120"/>
      <c r="D75" s="121"/>
      <c r="E75" s="121"/>
      <c r="F75" s="121">
        <f t="shared" si="6"/>
        <v>0</v>
      </c>
      <c r="G75" s="122"/>
      <c r="H75" s="123"/>
      <c r="I75" s="123"/>
      <c r="J75" s="123">
        <f t="shared" si="5"/>
        <v>0</v>
      </c>
      <c r="K75" s="123"/>
      <c r="L75" s="123"/>
      <c r="M75" s="124"/>
      <c r="N75" s="124"/>
      <c r="O75" s="124"/>
      <c r="P75" s="124"/>
      <c r="Q75" s="124"/>
      <c r="R75" s="124"/>
      <c r="S75" s="124"/>
      <c r="T75" s="124"/>
      <c r="U75" s="124"/>
      <c r="V75" s="125"/>
      <c r="W75" s="126"/>
      <c r="X75" s="138"/>
      <c r="Y75" s="138"/>
    </row>
    <row r="76" spans="1:25" ht="12.75" thickBot="1">
      <c r="A76" s="100"/>
      <c r="B76" s="100"/>
      <c r="C76" s="127" t="s">
        <v>84</v>
      </c>
      <c r="D76" s="128">
        <f aca="true" t="shared" si="7" ref="D76:I76">SUM(D49:D75)</f>
        <v>0</v>
      </c>
      <c r="E76" s="128">
        <f>SUM(E50:E73)</f>
        <v>52466</v>
      </c>
      <c r="F76" s="129">
        <f>SUM(G76:J76)</f>
        <v>60722</v>
      </c>
      <c r="G76" s="130">
        <f t="shared" si="7"/>
        <v>0</v>
      </c>
      <c r="H76" s="131">
        <f t="shared" si="7"/>
        <v>0</v>
      </c>
      <c r="I76" s="131">
        <f t="shared" si="7"/>
        <v>0</v>
      </c>
      <c r="J76" s="132">
        <f t="shared" si="5"/>
        <v>60722</v>
      </c>
      <c r="K76" s="131">
        <f aca="true" t="shared" si="8" ref="K76:S76">SUM(K49:K75)</f>
        <v>0</v>
      </c>
      <c r="L76" s="131">
        <f t="shared" si="8"/>
        <v>21573</v>
      </c>
      <c r="M76" s="131">
        <f t="shared" si="8"/>
        <v>0</v>
      </c>
      <c r="N76" s="131">
        <f t="shared" si="8"/>
        <v>11647</v>
      </c>
      <c r="O76" s="131">
        <f t="shared" si="8"/>
        <v>0</v>
      </c>
      <c r="P76" s="131">
        <f t="shared" si="8"/>
        <v>1905</v>
      </c>
      <c r="Q76" s="131">
        <f t="shared" si="8"/>
        <v>0</v>
      </c>
      <c r="R76" s="131">
        <f t="shared" si="8"/>
        <v>3205</v>
      </c>
      <c r="S76" s="131">
        <f t="shared" si="8"/>
        <v>0</v>
      </c>
      <c r="T76" s="131">
        <f>SUM(T49:T75)</f>
        <v>0</v>
      </c>
      <c r="U76" s="131">
        <f>SUM(U49:U75)</f>
        <v>0</v>
      </c>
      <c r="V76" s="131">
        <f>SUM(V49:V75)</f>
        <v>18440</v>
      </c>
      <c r="W76" s="133">
        <f>SUM(W49:W75)</f>
        <v>3952</v>
      </c>
      <c r="X76" s="139" t="e">
        <f>G76+H76+#REF!+#REF!+I76+#REF!+K76+L76+M76+N76</f>
        <v>#REF!</v>
      </c>
      <c r="Y76" s="138"/>
    </row>
    <row r="77" spans="1:25" ht="12.75" thickBot="1">
      <c r="A77" s="106"/>
      <c r="B77" s="106"/>
      <c r="C77" s="135"/>
      <c r="D77" s="140"/>
      <c r="E77" s="140"/>
      <c r="F77" s="107"/>
      <c r="G77" s="141"/>
      <c r="H77" s="142"/>
      <c r="I77" s="142"/>
      <c r="J77" s="109"/>
      <c r="K77" s="142"/>
      <c r="L77" s="142"/>
      <c r="M77" s="110"/>
      <c r="N77" s="110"/>
      <c r="O77" s="110"/>
      <c r="P77" s="110"/>
      <c r="Q77" s="110"/>
      <c r="R77" s="110"/>
      <c r="S77" s="110"/>
      <c r="T77" s="110"/>
      <c r="U77" s="110"/>
      <c r="V77" s="111"/>
      <c r="W77" s="112"/>
      <c r="X77" s="139"/>
      <c r="Y77" s="138"/>
    </row>
    <row r="78" spans="1:25" ht="12.75" thickBot="1">
      <c r="A78" s="143" t="s">
        <v>85</v>
      </c>
      <c r="B78" s="143"/>
      <c r="C78" s="143"/>
      <c r="D78" s="144">
        <f>D76+D46</f>
        <v>0</v>
      </c>
      <c r="E78" s="144">
        <f>E76+E46</f>
        <v>334636</v>
      </c>
      <c r="F78" s="128">
        <f t="shared" si="6"/>
        <v>347714</v>
      </c>
      <c r="G78" s="145">
        <f>G76+G46</f>
        <v>0</v>
      </c>
      <c r="H78" s="145">
        <f>H76+H46</f>
        <v>0</v>
      </c>
      <c r="I78" s="145">
        <f>I76+I46</f>
        <v>0</v>
      </c>
      <c r="J78" s="131">
        <f t="shared" si="5"/>
        <v>347714</v>
      </c>
      <c r="K78" s="146">
        <f aca="true" t="shared" si="9" ref="K78:W78">K76+K46</f>
        <v>90816</v>
      </c>
      <c r="L78" s="146">
        <f t="shared" si="9"/>
        <v>76496</v>
      </c>
      <c r="M78" s="146">
        <f t="shared" si="9"/>
        <v>2085</v>
      </c>
      <c r="N78" s="146">
        <f t="shared" si="9"/>
        <v>51208</v>
      </c>
      <c r="O78" s="146">
        <f t="shared" si="9"/>
        <v>0</v>
      </c>
      <c r="P78" s="146">
        <f t="shared" si="9"/>
        <v>1905</v>
      </c>
      <c r="Q78" s="146">
        <f t="shared" si="9"/>
        <v>1040</v>
      </c>
      <c r="R78" s="146">
        <f t="shared" si="9"/>
        <v>3388</v>
      </c>
      <c r="S78" s="146">
        <f t="shared" si="9"/>
        <v>460</v>
      </c>
      <c r="T78" s="146">
        <f t="shared" si="9"/>
        <v>0</v>
      </c>
      <c r="U78" s="146">
        <f t="shared" si="9"/>
        <v>1404</v>
      </c>
      <c r="V78" s="146">
        <f t="shared" si="9"/>
        <v>26060</v>
      </c>
      <c r="W78" s="146">
        <f t="shared" si="9"/>
        <v>92852</v>
      </c>
      <c r="X78" s="139" t="e">
        <f>G78+H78+#REF!+#REF!+I78+#REF!+K78+L78+M78+N78</f>
        <v>#REF!</v>
      </c>
      <c r="Y78" s="138"/>
    </row>
    <row r="79" spans="4:23" ht="12">
      <c r="D79" s="21"/>
      <c r="E79" s="21"/>
      <c r="F79" s="21"/>
      <c r="G79" s="21"/>
      <c r="H79" s="21"/>
      <c r="I79" s="21"/>
      <c r="J79" s="147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2" spans="1:12" ht="12">
      <c r="A82" s="148"/>
      <c r="B82" s="148"/>
      <c r="C82" s="148"/>
      <c r="D82" s="148"/>
      <c r="E82" s="148"/>
      <c r="F82" s="148"/>
      <c r="G82" s="148"/>
      <c r="H82" s="148"/>
      <c r="I82" s="148"/>
      <c r="J82" s="149"/>
      <c r="K82" s="148"/>
      <c r="L82" s="148"/>
    </row>
    <row r="83" spans="1:12" ht="12">
      <c r="A83" s="148"/>
      <c r="B83" s="148"/>
      <c r="C83" s="148"/>
      <c r="D83" s="148"/>
      <c r="E83" s="148"/>
      <c r="F83" s="148"/>
      <c r="G83" s="148"/>
      <c r="H83" s="148"/>
      <c r="I83" s="148"/>
      <c r="J83" s="149"/>
      <c r="K83" s="148"/>
      <c r="L83" s="148"/>
    </row>
    <row r="84" spans="1:12" ht="12">
      <c r="A84" s="150"/>
      <c r="B84" s="150"/>
      <c r="C84" s="148"/>
      <c r="D84" s="148"/>
      <c r="E84" s="148"/>
      <c r="F84" s="148"/>
      <c r="G84" s="148"/>
      <c r="H84" s="148"/>
      <c r="I84" s="148"/>
      <c r="J84" s="149"/>
      <c r="K84" s="148"/>
      <c r="L84" s="148"/>
    </row>
    <row r="85" spans="1:12" ht="12">
      <c r="A85" s="148"/>
      <c r="B85" s="148"/>
      <c r="C85" s="148"/>
      <c r="D85" s="148"/>
      <c r="E85" s="148"/>
      <c r="F85" s="148"/>
      <c r="G85" s="148"/>
      <c r="H85" s="148"/>
      <c r="I85" s="148"/>
      <c r="J85" s="149"/>
      <c r="K85" s="148"/>
      <c r="L85" s="148"/>
    </row>
    <row r="86" spans="1:12" ht="12">
      <c r="A86" s="148"/>
      <c r="B86" s="148"/>
      <c r="C86" s="148"/>
      <c r="D86" s="148"/>
      <c r="E86" s="148"/>
      <c r="F86" s="148"/>
      <c r="G86" s="148"/>
      <c r="H86" s="148"/>
      <c r="I86" s="148"/>
      <c r="J86" s="149"/>
      <c r="K86" s="148"/>
      <c r="L86" s="148"/>
    </row>
    <row r="87" spans="1:12" ht="12">
      <c r="A87" s="148"/>
      <c r="B87" s="148"/>
      <c r="C87" s="148"/>
      <c r="D87" s="148"/>
      <c r="E87" s="148"/>
      <c r="F87" s="148"/>
      <c r="G87" s="148"/>
      <c r="H87" s="148"/>
      <c r="I87" s="148"/>
      <c r="J87" s="149"/>
      <c r="K87" s="148"/>
      <c r="L87" s="148"/>
    </row>
    <row r="116" spans="1:3" ht="12">
      <c r="A116" s="6"/>
      <c r="B116" s="6"/>
      <c r="C116" s="6"/>
    </row>
    <row r="117" spans="1:3" ht="12">
      <c r="A117" s="148"/>
      <c r="B117" s="148"/>
      <c r="C117" s="148"/>
    </row>
    <row r="118" spans="1:3" ht="12">
      <c r="A118" s="148"/>
      <c r="B118" s="148"/>
      <c r="C118" s="148"/>
    </row>
    <row r="119" spans="1:3" ht="12">
      <c r="A119" s="148"/>
      <c r="B119" s="148"/>
      <c r="C119" s="148"/>
    </row>
  </sheetData>
  <sheetProtection/>
  <mergeCells count="1">
    <mergeCell ref="A3:E3"/>
  </mergeCells>
  <printOptions horizontalCentered="1"/>
  <pageMargins left="0.5118110236220472" right="0.5118110236220472" top="0.4330708661417323" bottom="0" header="0.11811023622047245" footer="0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8.375" style="152" customWidth="1"/>
    <col min="2" max="2" width="16.375" style="152" customWidth="1"/>
    <col min="3" max="3" width="16.625" style="152" customWidth="1"/>
    <col min="4" max="4" width="16.375" style="152" customWidth="1"/>
    <col min="5" max="5" width="12.375" style="152" customWidth="1"/>
    <col min="6" max="6" width="19.75390625" style="152" customWidth="1"/>
    <col min="7" max="16384" width="9.125" style="152" customWidth="1"/>
  </cols>
  <sheetData>
    <row r="1" spans="1:2" ht="12.75">
      <c r="A1" s="151" t="s">
        <v>156</v>
      </c>
      <c r="B1" s="152" t="str">
        <f>b_k_jc_!B1</f>
        <v>melléklet a …/2015. (VI. …) önkormányzati rendelethez</v>
      </c>
    </row>
    <row r="3" spans="1:4" ht="12.75">
      <c r="A3" s="806" t="s">
        <v>430</v>
      </c>
      <c r="B3" s="806"/>
      <c r="C3" s="806"/>
      <c r="D3" s="806"/>
    </row>
    <row r="4" spans="1:4" ht="12.75">
      <c r="A4" s="806" t="s">
        <v>86</v>
      </c>
      <c r="B4" s="806"/>
      <c r="C4" s="806"/>
      <c r="D4" s="806"/>
    </row>
    <row r="5" ht="13.5" thickBot="1">
      <c r="E5" s="152" t="s">
        <v>87</v>
      </c>
    </row>
    <row r="6" spans="1:6" ht="13.5" thickBot="1">
      <c r="A6" s="807" t="s">
        <v>71</v>
      </c>
      <c r="B6" s="809" t="s">
        <v>390</v>
      </c>
      <c r="C6" s="811" t="s">
        <v>88</v>
      </c>
      <c r="D6" s="813" t="s">
        <v>89</v>
      </c>
      <c r="E6" s="802" t="s">
        <v>90</v>
      </c>
      <c r="F6" s="804" t="s">
        <v>91</v>
      </c>
    </row>
    <row r="7" spans="1:6" ht="13.5" thickBot="1">
      <c r="A7" s="808"/>
      <c r="B7" s="810"/>
      <c r="C7" s="812"/>
      <c r="D7" s="814"/>
      <c r="E7" s="803"/>
      <c r="F7" s="805"/>
    </row>
    <row r="8" spans="1:6" ht="12.75">
      <c r="A8" s="153"/>
      <c r="B8" s="154"/>
      <c r="C8" s="155"/>
      <c r="D8" s="156"/>
      <c r="E8" s="157"/>
      <c r="F8" s="158"/>
    </row>
    <row r="9" spans="1:6" ht="12.75">
      <c r="A9" s="159" t="s">
        <v>388</v>
      </c>
      <c r="B9" s="160">
        <v>21996</v>
      </c>
      <c r="C9" s="160">
        <v>21996</v>
      </c>
      <c r="D9" s="161">
        <v>0</v>
      </c>
      <c r="E9" s="162" t="s">
        <v>485</v>
      </c>
      <c r="F9" s="163" t="s">
        <v>483</v>
      </c>
    </row>
    <row r="10" spans="1:6" ht="12.75">
      <c r="A10" s="159" t="s">
        <v>391</v>
      </c>
      <c r="B10" s="160">
        <v>47600</v>
      </c>
      <c r="C10" s="160">
        <v>40378</v>
      </c>
      <c r="D10" s="161">
        <v>7222</v>
      </c>
      <c r="E10" s="164" t="s">
        <v>485</v>
      </c>
      <c r="F10" s="163" t="s">
        <v>483</v>
      </c>
    </row>
    <row r="11" spans="1:6" ht="12.75">
      <c r="A11" s="159" t="s">
        <v>482</v>
      </c>
      <c r="B11" s="160">
        <v>331392</v>
      </c>
      <c r="C11" s="165">
        <v>278314</v>
      </c>
      <c r="D11" s="166">
        <v>53078</v>
      </c>
      <c r="E11" s="164" t="s">
        <v>484</v>
      </c>
      <c r="F11" s="163" t="s">
        <v>534</v>
      </c>
    </row>
    <row r="12" spans="1:6" ht="12.75">
      <c r="A12" s="159"/>
      <c r="B12" s="160"/>
      <c r="C12" s="160"/>
      <c r="D12" s="161"/>
      <c r="E12" s="167"/>
      <c r="F12" s="168"/>
    </row>
    <row r="13" spans="1:6" ht="12.75">
      <c r="A13" s="169"/>
      <c r="B13" s="170"/>
      <c r="C13" s="170"/>
      <c r="D13" s="171"/>
      <c r="E13" s="167"/>
      <c r="F13" s="168"/>
    </row>
    <row r="14" spans="1:6" ht="12.75">
      <c r="A14" s="172"/>
      <c r="B14" s="170"/>
      <c r="C14" s="170"/>
      <c r="D14" s="171"/>
      <c r="E14" s="167"/>
      <c r="F14" s="168"/>
    </row>
    <row r="15" spans="1:6" ht="12.75">
      <c r="A15" s="173"/>
      <c r="B15" s="174"/>
      <c r="C15" s="174"/>
      <c r="D15" s="175"/>
      <c r="E15" s="176"/>
      <c r="F15" s="177"/>
    </row>
    <row r="16" spans="1:6" ht="12.75">
      <c r="A16" s="178" t="s">
        <v>74</v>
      </c>
      <c r="B16" s="179">
        <f>SUM(B8:B15)</f>
        <v>400988</v>
      </c>
      <c r="C16" s="179">
        <f>SUM(C8:C15)</f>
        <v>340688</v>
      </c>
      <c r="D16" s="180">
        <f>SUM(D8:D15)</f>
        <v>60300</v>
      </c>
      <c r="E16" s="181"/>
      <c r="F16" s="182"/>
    </row>
    <row r="17" spans="2:3" ht="12.75">
      <c r="B17" s="183"/>
      <c r="C17" s="152" t="s">
        <v>487</v>
      </c>
    </row>
    <row r="18" spans="2:3" ht="12.75">
      <c r="B18" s="184"/>
      <c r="C18" s="152" t="s">
        <v>486</v>
      </c>
    </row>
    <row r="19" ht="12.75">
      <c r="C19" s="152" t="s">
        <v>488</v>
      </c>
    </row>
  </sheetData>
  <sheetProtection/>
  <mergeCells count="8">
    <mergeCell ref="E6:E7"/>
    <mergeCell ref="F6:F7"/>
    <mergeCell ref="A3:D3"/>
    <mergeCell ref="A4:D4"/>
    <mergeCell ref="A6:A7"/>
    <mergeCell ref="B6:B7"/>
    <mergeCell ref="C6:C7"/>
    <mergeCell ref="D6:D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6.75390625" style="152" customWidth="1"/>
    <col min="2" max="3" width="15.75390625" style="152" customWidth="1"/>
    <col min="4" max="4" width="15.875" style="152" customWidth="1"/>
    <col min="5" max="16384" width="9.125" style="152" customWidth="1"/>
  </cols>
  <sheetData>
    <row r="1" spans="1:2" ht="12.75">
      <c r="A1" s="151" t="s">
        <v>157</v>
      </c>
      <c r="B1" s="152" t="str">
        <f>b_k_jc_!B1</f>
        <v>melléklet a …/2015. (VI. …) önkormányzati rendelethez</v>
      </c>
    </row>
    <row r="3" spans="1:4" ht="12.75">
      <c r="A3" s="806" t="s">
        <v>432</v>
      </c>
      <c r="B3" s="806"/>
      <c r="C3" s="806"/>
      <c r="D3" s="806"/>
    </row>
    <row r="4" spans="1:4" ht="12.75">
      <c r="A4" s="806" t="s">
        <v>92</v>
      </c>
      <c r="B4" s="806"/>
      <c r="C4" s="806"/>
      <c r="D4" s="806"/>
    </row>
    <row r="6" spans="1:4" ht="12.75">
      <c r="A6" s="815" t="s">
        <v>71</v>
      </c>
      <c r="B6" s="816" t="s">
        <v>93</v>
      </c>
      <c r="C6" s="817" t="s">
        <v>94</v>
      </c>
      <c r="D6" s="818" t="s">
        <v>74</v>
      </c>
    </row>
    <row r="7" spans="1:4" ht="12.75">
      <c r="A7" s="815"/>
      <c r="B7" s="816"/>
      <c r="C7" s="817"/>
      <c r="D7" s="818"/>
    </row>
    <row r="8" spans="1:5" ht="12.75">
      <c r="A8" s="656" t="s">
        <v>36</v>
      </c>
      <c r="B8" s="155">
        <f>m_mérl_!D20</f>
        <v>1162354</v>
      </c>
      <c r="C8" s="155">
        <f>f_mérl_!D20</f>
        <v>37252</v>
      </c>
      <c r="D8" s="189">
        <f>SUM(B8:C8)</f>
        <v>1199606</v>
      </c>
      <c r="E8" s="201">
        <f>b_k_jc_!D31</f>
        <v>1199606</v>
      </c>
    </row>
    <row r="9" spans="1:5" ht="13.5" thickBot="1">
      <c r="A9" s="657" t="s">
        <v>37</v>
      </c>
      <c r="B9" s="170">
        <f>m_mérl_!H20</f>
        <v>1077140</v>
      </c>
      <c r="C9" s="170">
        <f>f_mérl_!H20</f>
        <v>361944</v>
      </c>
      <c r="D9" s="192">
        <f>SUM(B9:C9)</f>
        <v>1439084</v>
      </c>
      <c r="E9" s="201">
        <f>b_k_jc_!D62</f>
        <v>1439084</v>
      </c>
    </row>
    <row r="10" spans="1:5" ht="27.75" customHeight="1" thickBot="1">
      <c r="A10" s="658" t="s">
        <v>42</v>
      </c>
      <c r="B10" s="236">
        <f>B8-B9</f>
        <v>85214</v>
      </c>
      <c r="C10" s="236">
        <f>C8-C9</f>
        <v>-324692</v>
      </c>
      <c r="D10" s="486">
        <f>SUM(B10:C10)</f>
        <v>-239478</v>
      </c>
      <c r="E10" s="201">
        <f>B10+C10</f>
        <v>-239478</v>
      </c>
    </row>
    <row r="11" spans="1:5" ht="27.75" customHeight="1">
      <c r="A11" s="659" t="s">
        <v>41</v>
      </c>
      <c r="B11" s="660"/>
      <c r="C11" s="660"/>
      <c r="D11" s="661"/>
      <c r="E11" s="201"/>
    </row>
    <row r="12" spans="1:5" ht="12.75" customHeight="1">
      <c r="A12" s="662" t="s">
        <v>43</v>
      </c>
      <c r="B12" s="160">
        <f>m_mérl_!D23</f>
        <v>7936</v>
      </c>
      <c r="C12" s="160">
        <f>f_mérl_!D23</f>
        <v>247551</v>
      </c>
      <c r="D12" s="195">
        <f>SUM(B12:C12)</f>
        <v>255487</v>
      </c>
      <c r="E12" s="201"/>
    </row>
    <row r="13" spans="1:5" ht="12.75">
      <c r="A13" s="662" t="s">
        <v>44</v>
      </c>
      <c r="B13" s="160">
        <f>m_mérl_!D26</f>
        <v>258722</v>
      </c>
      <c r="C13" s="160">
        <f>f_mérl_!D26</f>
        <v>0</v>
      </c>
      <c r="D13" s="195">
        <f>SUM(B13:C13)</f>
        <v>258722</v>
      </c>
      <c r="E13" s="201"/>
    </row>
    <row r="14" spans="1:5" ht="12.75">
      <c r="A14" s="662" t="str">
        <f>b_k_jc_!A65</f>
        <v>ÁH belüli megelőlegezések</v>
      </c>
      <c r="B14" s="160"/>
      <c r="C14" s="160"/>
      <c r="D14" s="195"/>
      <c r="E14" s="201"/>
    </row>
    <row r="15" spans="1:5" ht="12.75">
      <c r="A15" s="662" t="str">
        <f>b_k_jc_!A66</f>
        <v>ÁH belüli megelőlegezések visszafizetése</v>
      </c>
      <c r="B15" s="160">
        <f>m_mérl_!D25</f>
        <v>0</v>
      </c>
      <c r="C15" s="160"/>
      <c r="D15" s="195"/>
      <c r="E15" s="201"/>
    </row>
    <row r="16" spans="1:5" ht="12.75">
      <c r="A16" s="662" t="s">
        <v>45</v>
      </c>
      <c r="B16" s="160">
        <f>m_mérl_!H25</f>
        <v>258722</v>
      </c>
      <c r="C16" s="160">
        <f>f_mérl_!H25</f>
        <v>0</v>
      </c>
      <c r="D16" s="195">
        <f>SUM(B16:C16)</f>
        <v>258722</v>
      </c>
      <c r="E16" s="201"/>
    </row>
    <row r="17" spans="1:5" ht="13.5" thickBot="1">
      <c r="A17" s="173"/>
      <c r="B17" s="174"/>
      <c r="C17" s="174"/>
      <c r="D17" s="197"/>
      <c r="E17" s="201">
        <f>b_k_jc_!D32</f>
        <v>0</v>
      </c>
    </row>
    <row r="18" spans="1:5" ht="43.5" customHeight="1">
      <c r="A18" s="200" t="s">
        <v>38</v>
      </c>
      <c r="B18" s="179">
        <f>B10+B12+B13-B16</f>
        <v>93150</v>
      </c>
      <c r="C18" s="179">
        <f>C10+C12+C13-C16</f>
        <v>-77141</v>
      </c>
      <c r="D18" s="179">
        <f>D10+D12+D13-D16</f>
        <v>16009</v>
      </c>
      <c r="E18" s="201">
        <f>B18+C18</f>
        <v>16009</v>
      </c>
    </row>
    <row r="19" spans="2:4" ht="12.75">
      <c r="B19" s="198"/>
      <c r="C19" s="198"/>
      <c r="D19" s="198"/>
    </row>
    <row r="20" spans="2:4" ht="12.75">
      <c r="B20" s="198"/>
      <c r="C20" s="198"/>
      <c r="D20" s="198"/>
    </row>
    <row r="21" spans="2:6" ht="12.75">
      <c r="B21" s="198"/>
      <c r="C21" s="198"/>
      <c r="D21" s="198"/>
      <c r="F21" s="663"/>
    </row>
    <row r="22" spans="2:4" ht="12.75">
      <c r="B22" s="198"/>
      <c r="C22" s="198"/>
      <c r="D22" s="198"/>
    </row>
    <row r="23" spans="2:4" ht="12.75">
      <c r="B23" s="198"/>
      <c r="C23" s="198"/>
      <c r="D23" s="198"/>
    </row>
  </sheetData>
  <sheetProtection/>
  <mergeCells count="6">
    <mergeCell ref="A3:D3"/>
    <mergeCell ref="A4:D4"/>
    <mergeCell ref="A6:A7"/>
    <mergeCell ref="B6:B7"/>
    <mergeCell ref="C6:C7"/>
    <mergeCell ref="D6:D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6.75390625" style="188" customWidth="1"/>
    <col min="2" max="4" width="15.75390625" style="188" customWidth="1"/>
    <col min="5" max="16384" width="9.125" style="188" customWidth="1"/>
  </cols>
  <sheetData>
    <row r="1" spans="1:2" ht="12.75">
      <c r="A1" s="187" t="s">
        <v>158</v>
      </c>
      <c r="B1" s="188" t="str">
        <f>b_k_jc_!B1</f>
        <v>melléklet a …/2015. (VI. …) önkormányzati rendelethez</v>
      </c>
    </row>
    <row r="3" spans="1:4" ht="12.75">
      <c r="A3" s="819" t="s">
        <v>432</v>
      </c>
      <c r="B3" s="819"/>
      <c r="C3" s="819"/>
      <c r="D3" s="819"/>
    </row>
    <row r="4" spans="1:4" ht="12.75">
      <c r="A4" s="819" t="s">
        <v>95</v>
      </c>
      <c r="B4" s="819"/>
      <c r="C4" s="819"/>
      <c r="D4" s="819"/>
    </row>
    <row r="5" spans="1:4" ht="12.75">
      <c r="A5" s="562"/>
      <c r="B5" s="562"/>
      <c r="C5" s="562"/>
      <c r="D5" s="562"/>
    </row>
    <row r="6" ht="13.5" thickBot="1">
      <c r="D6" s="187" t="s">
        <v>75</v>
      </c>
    </row>
    <row r="7" spans="1:4" ht="13.5" thickBot="1">
      <c r="A7" s="820" t="s">
        <v>71</v>
      </c>
      <c r="B7" s="822" t="s">
        <v>93</v>
      </c>
      <c r="C7" s="789" t="s">
        <v>94</v>
      </c>
      <c r="D7" s="791" t="s">
        <v>74</v>
      </c>
    </row>
    <row r="8" spans="1:4" ht="13.5" thickBot="1">
      <c r="A8" s="821"/>
      <c r="B8" s="823"/>
      <c r="C8" s="790"/>
      <c r="D8" s="792"/>
    </row>
    <row r="9" spans="1:5" ht="12.75">
      <c r="A9" s="664" t="s">
        <v>36</v>
      </c>
      <c r="B9" s="155">
        <f>'belső fin_ '!B8</f>
        <v>1162354</v>
      </c>
      <c r="C9" s="155">
        <f>'belső fin_ '!C8</f>
        <v>37252</v>
      </c>
      <c r="D9" s="665">
        <f aca="true" t="shared" si="0" ref="D9:D14">SUM(B9:C9)</f>
        <v>1199606</v>
      </c>
      <c r="E9" s="190">
        <f>b_k_jc_!D31</f>
        <v>1199606</v>
      </c>
    </row>
    <row r="10" spans="1:5" ht="13.5" thickBot="1">
      <c r="A10" s="666" t="s">
        <v>39</v>
      </c>
      <c r="B10" s="191">
        <f>'belső fin_ '!B9</f>
        <v>1077140</v>
      </c>
      <c r="C10" s="191">
        <f>'belső fin_ '!C9</f>
        <v>361944</v>
      </c>
      <c r="D10" s="667">
        <f t="shared" si="0"/>
        <v>1439084</v>
      </c>
      <c r="E10" s="190">
        <f>b_k_jc_!D62</f>
        <v>1439084</v>
      </c>
    </row>
    <row r="11" spans="1:5" ht="25.5" customHeight="1" thickBot="1">
      <c r="A11" s="668" t="s">
        <v>40</v>
      </c>
      <c r="B11" s="193">
        <f>B9-B10</f>
        <v>85214</v>
      </c>
      <c r="C11" s="193">
        <f>C9-C10</f>
        <v>-324692</v>
      </c>
      <c r="D11" s="669">
        <f t="shared" si="0"/>
        <v>-239478</v>
      </c>
      <c r="E11" s="190">
        <f>B11+C11</f>
        <v>-239478</v>
      </c>
    </row>
    <row r="12" spans="1:5" ht="12.75">
      <c r="A12" s="670" t="s">
        <v>299</v>
      </c>
      <c r="B12" s="194">
        <f>'belső fin_ '!B12+'belső fin_ '!B13</f>
        <v>266658</v>
      </c>
      <c r="C12" s="194">
        <f>'belső fin_ '!C12+'belső fin_ '!C13</f>
        <v>247551</v>
      </c>
      <c r="D12" s="665">
        <f t="shared" si="0"/>
        <v>514209</v>
      </c>
      <c r="E12" s="190">
        <f>b_k_jc_!D32</f>
        <v>0</v>
      </c>
    </row>
    <row r="13" spans="1:5" ht="12.75">
      <c r="A13" s="671" t="s">
        <v>300</v>
      </c>
      <c r="B13" s="160">
        <f>'belső fin_ '!B16</f>
        <v>258722</v>
      </c>
      <c r="C13" s="160">
        <f>'belső fin_ '!C16</f>
        <v>0</v>
      </c>
      <c r="D13" s="672">
        <f t="shared" si="0"/>
        <v>258722</v>
      </c>
      <c r="E13" s="190"/>
    </row>
    <row r="14" spans="1:5" ht="13.5" thickBot="1">
      <c r="A14" s="673"/>
      <c r="B14" s="170"/>
      <c r="C14" s="170"/>
      <c r="D14" s="674">
        <f t="shared" si="0"/>
        <v>0</v>
      </c>
      <c r="E14" s="190"/>
    </row>
    <row r="15" spans="1:5" ht="25.5" customHeight="1" thickBot="1">
      <c r="A15" s="675" t="s">
        <v>97</v>
      </c>
      <c r="B15" s="196">
        <f>B11+B12-B13</f>
        <v>93150</v>
      </c>
      <c r="C15" s="196">
        <f>C11+C12-C13</f>
        <v>-77141</v>
      </c>
      <c r="D15" s="669">
        <f>D11+D12-D13</f>
        <v>16009</v>
      </c>
      <c r="E15" s="190"/>
    </row>
    <row r="16" spans="1:5" ht="12.75">
      <c r="A16" s="670" t="s">
        <v>395</v>
      </c>
      <c r="B16" s="155">
        <f>m_mérl_!D21+m_mérl_!D22+m_mérl_!D27</f>
        <v>300000</v>
      </c>
      <c r="C16" s="155">
        <f>f_mérl_!D21+f_mérl_!D22+f_mérl_!D27</f>
        <v>0</v>
      </c>
      <c r="D16" s="665">
        <f>SUM(B16:C16)</f>
        <v>300000</v>
      </c>
      <c r="E16" s="190"/>
    </row>
    <row r="17" spans="1:5" ht="12.75" customHeight="1">
      <c r="A17" s="676" t="s">
        <v>396</v>
      </c>
      <c r="B17" s="160">
        <f>m_mérl_!H21+m_mérl_!H22+m_mérl_!H26</f>
        <v>300000</v>
      </c>
      <c r="C17" s="160">
        <f>f_mérl_!H21+f_mérl_!H22+f_mérl_!H26</f>
        <v>0</v>
      </c>
      <c r="D17" s="672">
        <f>SUM(B17:C17)</f>
        <v>300000</v>
      </c>
      <c r="E17" s="190"/>
    </row>
    <row r="18" spans="1:5" ht="12.75">
      <c r="A18" s="677"/>
      <c r="B18" s="174"/>
      <c r="C18" s="174"/>
      <c r="D18" s="678"/>
      <c r="E18" s="190">
        <f>b_k_jc_!D39</f>
        <v>814209</v>
      </c>
    </row>
    <row r="19" spans="1:5" ht="12.75">
      <c r="A19" s="679" t="s">
        <v>98</v>
      </c>
      <c r="B19" s="680">
        <f>B15+B16-B17</f>
        <v>93150</v>
      </c>
      <c r="C19" s="680">
        <f>C15+C16-C17</f>
        <v>-77141</v>
      </c>
      <c r="D19" s="681">
        <f>D15+D16-D17</f>
        <v>16009</v>
      </c>
      <c r="E19" s="190">
        <f>B19+C19</f>
        <v>16009</v>
      </c>
    </row>
    <row r="20" spans="2:5" ht="12.75">
      <c r="B20" s="198"/>
      <c r="C20" s="198"/>
      <c r="D20" s="198"/>
      <c r="E20" s="198"/>
    </row>
    <row r="21" spans="2:5" ht="12.75">
      <c r="B21" s="198"/>
      <c r="C21" s="198"/>
      <c r="D21" s="198"/>
      <c r="E21" s="198"/>
    </row>
    <row r="22" spans="2:5" ht="12.75">
      <c r="B22" s="198"/>
      <c r="C22" s="198"/>
      <c r="D22" s="198"/>
      <c r="E22" s="198"/>
    </row>
    <row r="23" spans="2:5" ht="12.75">
      <c r="B23" s="198"/>
      <c r="C23" s="198"/>
      <c r="D23" s="198"/>
      <c r="E23" s="198"/>
    </row>
    <row r="24" spans="2:5" ht="12.75">
      <c r="B24" s="198"/>
      <c r="C24" s="198"/>
      <c r="D24" s="198"/>
      <c r="E24" s="198"/>
    </row>
  </sheetData>
  <sheetProtection/>
  <mergeCells count="6">
    <mergeCell ref="A3:D3"/>
    <mergeCell ref="A4:D4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125" style="152" customWidth="1"/>
    <col min="2" max="2" width="28.625" style="152" customWidth="1"/>
    <col min="3" max="3" width="18.75390625" style="152" customWidth="1"/>
    <col min="4" max="16384" width="9.125" style="152" customWidth="1"/>
  </cols>
  <sheetData>
    <row r="1" spans="1:2" ht="12.75">
      <c r="A1" s="151" t="s">
        <v>159</v>
      </c>
      <c r="B1" s="152" t="str">
        <f>b_k_jc_!B1</f>
        <v>melléklet a …/2015. (VI. …) önkormányzati rendelethez</v>
      </c>
    </row>
    <row r="3" spans="1:4" ht="12.75">
      <c r="A3" s="806" t="s">
        <v>433</v>
      </c>
      <c r="B3" s="806"/>
      <c r="C3" s="806"/>
      <c r="D3" s="806"/>
    </row>
    <row r="4" spans="1:4" ht="12.75">
      <c r="A4" s="806" t="s">
        <v>99</v>
      </c>
      <c r="B4" s="806"/>
      <c r="C4" s="806"/>
      <c r="D4" s="806"/>
    </row>
    <row r="6" ht="13.5" thickBot="1"/>
    <row r="7" spans="2:3" ht="26.25" customHeight="1" thickBot="1">
      <c r="B7" s="207" t="s">
        <v>56</v>
      </c>
      <c r="C7" s="208" t="s">
        <v>100</v>
      </c>
    </row>
    <row r="8" spans="2:4" ht="37.5" customHeight="1" thickBot="1">
      <c r="B8" s="200" t="s">
        <v>586</v>
      </c>
      <c r="C8" s="209">
        <v>29692</v>
      </c>
      <c r="D8" s="201"/>
    </row>
    <row r="9" spans="2:4" ht="37.5" customHeight="1">
      <c r="B9" s="202" t="s">
        <v>559</v>
      </c>
      <c r="C9" s="210">
        <v>425</v>
      </c>
      <c r="D9" s="201"/>
    </row>
    <row r="10" spans="2:4" ht="37.5" customHeight="1">
      <c r="B10" s="203"/>
      <c r="C10" s="211"/>
      <c r="D10" s="201"/>
    </row>
    <row r="11" spans="2:4" ht="25.5">
      <c r="B11" s="204" t="s">
        <v>101</v>
      </c>
      <c r="C11" s="212">
        <v>90000</v>
      </c>
      <c r="D11" s="201"/>
    </row>
    <row r="12" spans="2:4" ht="12.75">
      <c r="B12" s="205"/>
      <c r="C12" s="213"/>
      <c r="D12" s="201"/>
    </row>
    <row r="13" spans="2:4" ht="12.75">
      <c r="B13" s="205"/>
      <c r="C13" s="213"/>
      <c r="D13" s="201"/>
    </row>
    <row r="14" spans="2:4" ht="12.75">
      <c r="B14" s="205"/>
      <c r="C14" s="213"/>
      <c r="D14" s="201"/>
    </row>
    <row r="15" spans="2:4" ht="12.75">
      <c r="B15" s="205"/>
      <c r="C15" s="213"/>
      <c r="D15" s="201"/>
    </row>
    <row r="16" spans="2:4" ht="12.75">
      <c r="B16" s="205"/>
      <c r="C16" s="213"/>
      <c r="D16" s="201"/>
    </row>
    <row r="17" spans="2:4" ht="12.75">
      <c r="B17" s="206"/>
      <c r="C17" s="214"/>
      <c r="D17" s="201"/>
    </row>
    <row r="18" spans="2:4" ht="28.5" customHeight="1">
      <c r="B18" s="178" t="s">
        <v>102</v>
      </c>
      <c r="C18" s="209">
        <f>SUM(C11:C17)</f>
        <v>90000</v>
      </c>
      <c r="D18" s="201"/>
    </row>
    <row r="19" spans="2:4" ht="23.25" customHeight="1">
      <c r="B19" s="199" t="s">
        <v>74</v>
      </c>
      <c r="C19" s="215">
        <f>C8+C18</f>
        <v>119692</v>
      </c>
      <c r="D19" s="201">
        <f>b_k_ré!D118</f>
        <v>119692</v>
      </c>
    </row>
    <row r="20" ht="12.75">
      <c r="D20" s="201">
        <f>D8+D18</f>
        <v>0</v>
      </c>
    </row>
  </sheetData>
  <sheetProtection/>
  <mergeCells count="2"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F1">
      <selection activeCell="V39" sqref="V39"/>
    </sheetView>
  </sheetViews>
  <sheetFormatPr defaultColWidth="9.00390625" defaultRowHeight="12.75"/>
  <cols>
    <col min="1" max="1" width="5.75390625" style="5" customWidth="1"/>
    <col min="2" max="2" width="23.125" style="152" customWidth="1"/>
    <col min="3" max="3" width="6.375" style="152" customWidth="1"/>
    <col min="4" max="4" width="7.625" style="152" customWidth="1"/>
    <col min="5" max="5" width="6.375" style="152" customWidth="1"/>
    <col min="6" max="6" width="7.375" style="152" customWidth="1"/>
    <col min="7" max="7" width="6.375" style="152" customWidth="1"/>
    <col min="8" max="8" width="7.875" style="152" customWidth="1"/>
    <col min="9" max="9" width="5.875" style="152" customWidth="1"/>
    <col min="10" max="11" width="6.375" style="152" customWidth="1"/>
    <col min="12" max="12" width="7.375" style="152" customWidth="1"/>
    <col min="13" max="13" width="6.375" style="152" customWidth="1"/>
    <col min="14" max="14" width="7.25390625" style="152" customWidth="1"/>
    <col min="15" max="15" width="6.375" style="152" customWidth="1"/>
    <col min="16" max="16" width="8.00390625" style="152" customWidth="1"/>
    <col min="17" max="17" width="6.375" style="152" customWidth="1"/>
    <col min="18" max="18" width="8.25390625" style="152" customWidth="1"/>
    <col min="19" max="19" width="6.375" style="152" customWidth="1"/>
    <col min="20" max="24" width="8.00390625" style="152" customWidth="1"/>
    <col min="25" max="26" width="6.375" style="152" customWidth="1"/>
    <col min="27" max="27" width="7.125" style="152" customWidth="1"/>
    <col min="28" max="28" width="8.875" style="216" customWidth="1"/>
    <col min="29" max="16384" width="9.125" style="152" customWidth="1"/>
  </cols>
  <sheetData>
    <row r="1" spans="12:13" ht="12.75">
      <c r="L1" s="151" t="s">
        <v>160</v>
      </c>
      <c r="M1" s="152" t="str">
        <f>b_k_jc_!B1</f>
        <v>melléklet a …/2015. (VI. …) önkormányzati rendelethez</v>
      </c>
    </row>
    <row r="3" spans="2:28" ht="12.75">
      <c r="B3" s="806" t="s">
        <v>434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</row>
    <row r="4" ht="12.75">
      <c r="AA4" s="152" t="s">
        <v>75</v>
      </c>
    </row>
    <row r="5" spans="3:28" ht="13.5" thickBot="1">
      <c r="C5" s="786" t="s">
        <v>435</v>
      </c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86"/>
      <c r="W5" s="786"/>
      <c r="X5" s="786"/>
      <c r="Y5" s="786"/>
      <c r="Z5" s="786"/>
      <c r="AA5" s="786"/>
      <c r="AB5" s="786"/>
    </row>
    <row r="6" spans="1:30" ht="47.25" customHeight="1">
      <c r="A6" s="787"/>
      <c r="B6" s="784" t="s">
        <v>103</v>
      </c>
      <c r="C6" s="793" t="str">
        <f>b_k_jc_!A15</f>
        <v>Működési célú támogatások ÁH belülről</v>
      </c>
      <c r="D6" s="793"/>
      <c r="E6" s="793" t="str">
        <f>b_k_jc_!A21</f>
        <v>Felhalmozási célú támogatások ÁH belülről</v>
      </c>
      <c r="F6" s="793"/>
      <c r="G6" s="793" t="str">
        <f>b_k_jc_!A26</f>
        <v>Közhatalmi bevétlek</v>
      </c>
      <c r="H6" s="793"/>
      <c r="I6" s="793" t="str">
        <f>b_k_jc_!A27</f>
        <v>Működési bevételek</v>
      </c>
      <c r="J6" s="793"/>
      <c r="K6" s="793" t="str">
        <f>b_k_jc_!A28</f>
        <v>Felhalmozási bevételek</v>
      </c>
      <c r="L6" s="793"/>
      <c r="M6" s="793" t="str">
        <f>b_k_jc_!A29</f>
        <v>Működési célú átvett pénzeszközök</v>
      </c>
      <c r="N6" s="793"/>
      <c r="O6" s="793" t="str">
        <f>b_k_jc_!A30</f>
        <v>Felhalmozási célú átvett pénzeszközök</v>
      </c>
      <c r="P6" s="793"/>
      <c r="Q6" s="825" t="str">
        <f>b_k_jc_!A31</f>
        <v>Költségvetési bevételek:</v>
      </c>
      <c r="R6" s="825"/>
      <c r="S6" s="793" t="str">
        <f>b_k_jc_!A39</f>
        <v>Belföldi finanszírozás bevételei</v>
      </c>
      <c r="T6" s="793"/>
      <c r="U6" s="793" t="str">
        <f>b_k_jc_!A40</f>
        <v>Külföldi finanszírozás bevételei</v>
      </c>
      <c r="V6" s="793"/>
      <c r="W6" s="793" t="str">
        <f>b_k_jc_!A41</f>
        <v>Adóssághoz nem kapcs.származékos ügyl.bevét.</v>
      </c>
      <c r="X6" s="793"/>
      <c r="Y6" s="793" t="str">
        <f>b_k_jc_!A42</f>
        <v>Finanszírozási bevételek</v>
      </c>
      <c r="Z6" s="793"/>
      <c r="AA6" s="793" t="s">
        <v>105</v>
      </c>
      <c r="AB6" s="824"/>
      <c r="AC6" s="218"/>
      <c r="AD6" s="218"/>
    </row>
    <row r="7" spans="1:30" ht="24.75" customHeight="1" thickBot="1">
      <c r="A7" s="788"/>
      <c r="B7" s="785"/>
      <c r="C7" s="694" t="s">
        <v>437</v>
      </c>
      <c r="D7" s="694" t="s">
        <v>535</v>
      </c>
      <c r="E7" s="694" t="s">
        <v>437</v>
      </c>
      <c r="F7" s="694" t="s">
        <v>535</v>
      </c>
      <c r="G7" s="694" t="s">
        <v>437</v>
      </c>
      <c r="H7" s="694" t="s">
        <v>535</v>
      </c>
      <c r="I7" s="694" t="s">
        <v>437</v>
      </c>
      <c r="J7" s="694" t="s">
        <v>535</v>
      </c>
      <c r="K7" s="694" t="s">
        <v>437</v>
      </c>
      <c r="L7" s="694" t="s">
        <v>535</v>
      </c>
      <c r="M7" s="694" t="s">
        <v>437</v>
      </c>
      <c r="N7" s="694" t="s">
        <v>535</v>
      </c>
      <c r="O7" s="694" t="s">
        <v>437</v>
      </c>
      <c r="P7" s="694" t="s">
        <v>535</v>
      </c>
      <c r="Q7" s="694" t="s">
        <v>437</v>
      </c>
      <c r="R7" s="694" t="s">
        <v>535</v>
      </c>
      <c r="S7" s="694" t="s">
        <v>437</v>
      </c>
      <c r="T7" s="694" t="s">
        <v>535</v>
      </c>
      <c r="U7" s="694" t="s">
        <v>437</v>
      </c>
      <c r="V7" s="694" t="s">
        <v>535</v>
      </c>
      <c r="W7" s="694" t="s">
        <v>437</v>
      </c>
      <c r="X7" s="694" t="s">
        <v>535</v>
      </c>
      <c r="Y7" s="694" t="s">
        <v>437</v>
      </c>
      <c r="Z7" s="694" t="s">
        <v>535</v>
      </c>
      <c r="AA7" s="694" t="s">
        <v>437</v>
      </c>
      <c r="AB7" s="695" t="s">
        <v>535</v>
      </c>
      <c r="AC7" s="219"/>
      <c r="AD7" s="219"/>
    </row>
    <row r="8" spans="1:28" ht="12.75">
      <c r="A8" s="690"/>
      <c r="B8" s="691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3"/>
      <c r="AB8" s="693"/>
    </row>
    <row r="9" spans="1:28" s="216" customFormat="1" ht="12.75">
      <c r="A9" s="686"/>
      <c r="B9" s="687" t="str">
        <f>b_k_jc_!E7</f>
        <v>Polg. Hivatal</v>
      </c>
      <c r="C9" s="685">
        <v>8880</v>
      </c>
      <c r="D9" s="685">
        <f>b_k_jc_!E15</f>
        <v>8880</v>
      </c>
      <c r="E9" s="685">
        <v>0</v>
      </c>
      <c r="F9" s="685">
        <f>b_k_jc_!E21</f>
        <v>0</v>
      </c>
      <c r="G9" s="685">
        <v>0</v>
      </c>
      <c r="H9" s="685">
        <f>b_k_jc_!E26</f>
        <v>0</v>
      </c>
      <c r="I9" s="685">
        <v>9427</v>
      </c>
      <c r="J9" s="685">
        <f>b_k_jc_!E27</f>
        <v>9427</v>
      </c>
      <c r="K9" s="685">
        <v>0</v>
      </c>
      <c r="L9" s="685">
        <f>b_k_jc_!E28</f>
        <v>0</v>
      </c>
      <c r="M9" s="685">
        <v>0</v>
      </c>
      <c r="N9" s="685">
        <f>b_k_jc_!E29</f>
        <v>0</v>
      </c>
      <c r="O9" s="685">
        <v>469</v>
      </c>
      <c r="P9" s="685">
        <f>b_k_jc_!E30</f>
        <v>469</v>
      </c>
      <c r="Q9" s="685">
        <f>C9+E9+G9+I9+K9+M9+O9</f>
        <v>18776</v>
      </c>
      <c r="R9" s="685">
        <f>D9+F9+H9+J9+L9+N9+P9</f>
        <v>18776</v>
      </c>
      <c r="S9" s="685">
        <v>108039</v>
      </c>
      <c r="T9" s="685">
        <f>b_k_jc_!E39</f>
        <v>111860</v>
      </c>
      <c r="U9" s="685">
        <v>0</v>
      </c>
      <c r="V9" s="685">
        <f>b_k_jc_!E40</f>
        <v>0</v>
      </c>
      <c r="W9" s="685">
        <v>0</v>
      </c>
      <c r="X9" s="685">
        <f>b_k_jc_!E41</f>
        <v>0</v>
      </c>
      <c r="Y9" s="685">
        <f>S9+U9+W9</f>
        <v>108039</v>
      </c>
      <c r="Z9" s="685">
        <f>T9+V9+X9</f>
        <v>111860</v>
      </c>
      <c r="AA9" s="685">
        <f>Q9+Y9</f>
        <v>126815</v>
      </c>
      <c r="AB9" s="685">
        <f>R9+Z9</f>
        <v>130636</v>
      </c>
    </row>
    <row r="10" spans="1:28" s="216" customFormat="1" ht="12.75">
      <c r="A10" s="686"/>
      <c r="B10" s="687"/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685"/>
      <c r="S10" s="685"/>
      <c r="T10" s="685"/>
      <c r="U10" s="685"/>
      <c r="V10" s="685"/>
      <c r="W10" s="685"/>
      <c r="X10" s="685"/>
      <c r="Y10" s="685"/>
      <c r="Z10" s="685"/>
      <c r="AA10" s="685"/>
      <c r="AB10" s="685"/>
    </row>
    <row r="11" spans="1:28" s="216" customFormat="1" ht="12.75">
      <c r="A11" s="686"/>
      <c r="B11" s="687" t="str">
        <f>b_k_jc_!F7</f>
        <v>Wass A. Műv. K.</v>
      </c>
      <c r="C11" s="685">
        <v>4436</v>
      </c>
      <c r="D11" s="685">
        <f>b_k_jc_!F15</f>
        <v>4436</v>
      </c>
      <c r="E11" s="685">
        <v>0</v>
      </c>
      <c r="F11" s="685">
        <f>b_k_jc_!F21</f>
        <v>0</v>
      </c>
      <c r="G11" s="685">
        <v>0</v>
      </c>
      <c r="H11" s="685">
        <f>b_k_jc_!F26</f>
        <v>0</v>
      </c>
      <c r="I11" s="685">
        <v>11672</v>
      </c>
      <c r="J11" s="685">
        <f>b_k_jc_!F27</f>
        <v>11672</v>
      </c>
      <c r="K11" s="685">
        <v>0</v>
      </c>
      <c r="L11" s="685">
        <f>b_k_jc_!F28</f>
        <v>0</v>
      </c>
      <c r="M11" s="685">
        <v>0</v>
      </c>
      <c r="N11" s="685">
        <f>b_k_jc_!F29</f>
        <v>0</v>
      </c>
      <c r="O11" s="685">
        <v>0</v>
      </c>
      <c r="P11" s="685">
        <f>b_k_jc_!F30</f>
        <v>0</v>
      </c>
      <c r="Q11" s="685">
        <f aca="true" t="shared" si="0" ref="Q11:Q28">C11+E11+G11+I11+K11+M11+O11</f>
        <v>16108</v>
      </c>
      <c r="R11" s="685">
        <f aca="true" t="shared" si="1" ref="R11:R28">D11+F11+H11+J11+L11+N11+P11</f>
        <v>16108</v>
      </c>
      <c r="S11" s="685">
        <v>36344</v>
      </c>
      <c r="T11" s="685">
        <f>b_k_jc_!F39</f>
        <v>36978</v>
      </c>
      <c r="U11" s="685">
        <v>0</v>
      </c>
      <c r="V11" s="685">
        <f>b_k_jc_!F40</f>
        <v>0</v>
      </c>
      <c r="W11" s="685">
        <v>0</v>
      </c>
      <c r="X11" s="685">
        <f>b_k_jc_!F41</f>
        <v>0</v>
      </c>
      <c r="Y11" s="685">
        <f>S11+U11+W11</f>
        <v>36344</v>
      </c>
      <c r="Z11" s="685">
        <f>T11+V11+X11</f>
        <v>36978</v>
      </c>
      <c r="AA11" s="685">
        <f>Q11+Y11</f>
        <v>52452</v>
      </c>
      <c r="AB11" s="685">
        <f>R11+Z11</f>
        <v>53086</v>
      </c>
    </row>
    <row r="12" spans="1:28" ht="12.75">
      <c r="A12" s="682"/>
      <c r="B12" s="683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5"/>
      <c r="R12" s="685"/>
      <c r="S12" s="684"/>
      <c r="T12" s="684"/>
      <c r="U12" s="684"/>
      <c r="V12" s="684"/>
      <c r="W12" s="684"/>
      <c r="X12" s="684"/>
      <c r="Y12" s="685"/>
      <c r="Z12" s="685"/>
      <c r="AA12" s="685"/>
      <c r="AB12" s="685"/>
    </row>
    <row r="13" spans="1:28" s="216" customFormat="1" ht="12.75">
      <c r="A13" s="686"/>
      <c r="B13" s="687" t="str">
        <f>b_k_jc_!G7</f>
        <v>Gyöngyszem Óvoda</v>
      </c>
      <c r="C13" s="685">
        <v>0</v>
      </c>
      <c r="D13" s="685">
        <f>b_k_jc_!G15</f>
        <v>0</v>
      </c>
      <c r="E13" s="685">
        <v>0</v>
      </c>
      <c r="F13" s="685">
        <f>b_k_jc_!G21</f>
        <v>0</v>
      </c>
      <c r="G13" s="685">
        <v>0</v>
      </c>
      <c r="H13" s="685">
        <f>b_k_jc_!G26</f>
        <v>0</v>
      </c>
      <c r="I13" s="685">
        <v>60</v>
      </c>
      <c r="J13" s="685">
        <f>b_k_jc_!G27</f>
        <v>60</v>
      </c>
      <c r="K13" s="685">
        <v>0</v>
      </c>
      <c r="L13" s="685">
        <f>b_k_jc_!G28</f>
        <v>0</v>
      </c>
      <c r="M13" s="685">
        <v>0</v>
      </c>
      <c r="N13" s="685">
        <f>b_k_jc_!G29</f>
        <v>0</v>
      </c>
      <c r="O13" s="685">
        <v>0</v>
      </c>
      <c r="P13" s="685">
        <f>b_k_jc_!G30</f>
        <v>0</v>
      </c>
      <c r="Q13" s="685">
        <f t="shared" si="0"/>
        <v>60</v>
      </c>
      <c r="R13" s="685">
        <f t="shared" si="1"/>
        <v>60</v>
      </c>
      <c r="S13" s="685">
        <v>117203</v>
      </c>
      <c r="T13" s="685">
        <f>b_k_jc_!G39</f>
        <v>117820</v>
      </c>
      <c r="U13" s="685">
        <v>0</v>
      </c>
      <c r="V13" s="685">
        <f>b_k_jc_!G40</f>
        <v>0</v>
      </c>
      <c r="W13" s="685">
        <v>0</v>
      </c>
      <c r="X13" s="685">
        <f>b_k_jc_!G41</f>
        <v>0</v>
      </c>
      <c r="Y13" s="685">
        <f>S13+U13+W13</f>
        <v>117203</v>
      </c>
      <c r="Z13" s="685">
        <f>T13+V13+X13</f>
        <v>117820</v>
      </c>
      <c r="AA13" s="685">
        <f>Q13+Y13</f>
        <v>117263</v>
      </c>
      <c r="AB13" s="685">
        <f>R13+Z13</f>
        <v>117880</v>
      </c>
    </row>
    <row r="14" spans="1:28" ht="13.5" thickBot="1">
      <c r="A14" s="696"/>
      <c r="B14" s="697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8"/>
      <c r="N14" s="698"/>
      <c r="O14" s="698"/>
      <c r="P14" s="698"/>
      <c r="Q14" s="699"/>
      <c r="R14" s="699"/>
      <c r="S14" s="698"/>
      <c r="T14" s="698"/>
      <c r="U14" s="698"/>
      <c r="V14" s="698"/>
      <c r="W14" s="698"/>
      <c r="X14" s="698"/>
      <c r="Y14" s="698"/>
      <c r="Z14" s="698"/>
      <c r="AA14" s="699"/>
      <c r="AB14" s="699"/>
    </row>
    <row r="15" spans="1:28" ht="13.5" thickBot="1">
      <c r="A15" s="707"/>
      <c r="B15" s="708" t="str">
        <f>b_k_jc_!H7</f>
        <v>Önkorm. fea össz.</v>
      </c>
      <c r="C15" s="709">
        <f>SUM(C16:C28)</f>
        <v>488154</v>
      </c>
      <c r="D15" s="709">
        <f aca="true" t="shared" si="2" ref="D15:AB15">SUM(D16:D28)</f>
        <v>578757</v>
      </c>
      <c r="E15" s="709">
        <f t="shared" si="2"/>
        <v>64674</v>
      </c>
      <c r="F15" s="709">
        <f t="shared" si="2"/>
        <v>65382</v>
      </c>
      <c r="G15" s="709">
        <f t="shared" si="2"/>
        <v>370101</v>
      </c>
      <c r="H15" s="709">
        <f t="shared" si="2"/>
        <v>370101</v>
      </c>
      <c r="I15" s="709">
        <f t="shared" si="2"/>
        <v>112139</v>
      </c>
      <c r="J15" s="709">
        <f t="shared" si="2"/>
        <v>112139</v>
      </c>
      <c r="K15" s="709">
        <f t="shared" si="2"/>
        <v>23000</v>
      </c>
      <c r="L15" s="709">
        <f t="shared" si="2"/>
        <v>23000</v>
      </c>
      <c r="M15" s="709">
        <f t="shared" si="2"/>
        <v>0</v>
      </c>
      <c r="N15" s="709">
        <f t="shared" si="2"/>
        <v>1500</v>
      </c>
      <c r="O15" s="709">
        <f t="shared" si="2"/>
        <v>12000</v>
      </c>
      <c r="P15" s="709">
        <f t="shared" si="2"/>
        <v>13783</v>
      </c>
      <c r="Q15" s="709">
        <f>SUM(Q16:Q28)</f>
        <v>1070068</v>
      </c>
      <c r="R15" s="709">
        <f t="shared" si="2"/>
        <v>1164662</v>
      </c>
      <c r="S15" s="709">
        <f t="shared" si="2"/>
        <v>213700</v>
      </c>
      <c r="T15" s="709">
        <f t="shared" si="2"/>
        <v>547551</v>
      </c>
      <c r="U15" s="709">
        <f t="shared" si="2"/>
        <v>0</v>
      </c>
      <c r="V15" s="709">
        <f t="shared" si="2"/>
        <v>0</v>
      </c>
      <c r="W15" s="709">
        <f t="shared" si="2"/>
        <v>0</v>
      </c>
      <c r="X15" s="709">
        <f t="shared" si="2"/>
        <v>0</v>
      </c>
      <c r="Y15" s="709">
        <f t="shared" si="2"/>
        <v>213700</v>
      </c>
      <c r="Z15" s="709">
        <f t="shared" si="2"/>
        <v>547551</v>
      </c>
      <c r="AA15" s="709">
        <f t="shared" si="2"/>
        <v>1283768</v>
      </c>
      <c r="AB15" s="710">
        <f t="shared" si="2"/>
        <v>1712213</v>
      </c>
    </row>
    <row r="16" spans="1:28" ht="12.75">
      <c r="A16" s="690" t="s">
        <v>240</v>
      </c>
      <c r="B16" s="691" t="str">
        <f>b_k_jc_!I7</f>
        <v>Önk. jogalk., önk. ig. tev.</v>
      </c>
      <c r="C16" s="692">
        <v>467633</v>
      </c>
      <c r="D16" s="692">
        <f>b_k_jc_!I15</f>
        <v>519188</v>
      </c>
      <c r="E16" s="692">
        <v>24295</v>
      </c>
      <c r="F16" s="692">
        <f>b_k_jc_!I21</f>
        <v>24303</v>
      </c>
      <c r="G16" s="692">
        <v>370101</v>
      </c>
      <c r="H16" s="692">
        <f>b_k_jc_!I26</f>
        <v>370101</v>
      </c>
      <c r="I16" s="692">
        <v>7489</v>
      </c>
      <c r="J16" s="692">
        <f>b_k_jc_!I27</f>
        <v>7489</v>
      </c>
      <c r="K16" s="692">
        <v>23000</v>
      </c>
      <c r="L16" s="692">
        <f>b_k_jc_!I28</f>
        <v>23000</v>
      </c>
      <c r="M16" s="692">
        <v>0</v>
      </c>
      <c r="N16" s="692">
        <f>b_k_jc_!I29</f>
        <v>1500</v>
      </c>
      <c r="O16" s="692">
        <v>12000</v>
      </c>
      <c r="P16" s="692">
        <f>b_k_jc_!I30</f>
        <v>13180</v>
      </c>
      <c r="Q16" s="693">
        <f t="shared" si="0"/>
        <v>904518</v>
      </c>
      <c r="R16" s="693">
        <f t="shared" si="1"/>
        <v>958761</v>
      </c>
      <c r="S16" s="692">
        <v>213700</v>
      </c>
      <c r="T16" s="692">
        <f>b_k_jc_!I39</f>
        <v>547551</v>
      </c>
      <c r="U16" s="692">
        <v>0</v>
      </c>
      <c r="V16" s="692">
        <f>b_k_jc_!I40</f>
        <v>0</v>
      </c>
      <c r="W16" s="692">
        <v>0</v>
      </c>
      <c r="X16" s="692">
        <f>b_k_jc_!K41</f>
        <v>0</v>
      </c>
      <c r="Y16" s="692">
        <f>S16+U16+W16</f>
        <v>213700</v>
      </c>
      <c r="Z16" s="692">
        <f>T16+V16+X16</f>
        <v>547551</v>
      </c>
      <c r="AA16" s="693">
        <f>Q16+Y16</f>
        <v>1118218</v>
      </c>
      <c r="AB16" s="693">
        <f>R16+Z16</f>
        <v>1506312</v>
      </c>
    </row>
    <row r="17" spans="1:28" ht="12.75">
      <c r="A17" s="682"/>
      <c r="B17" s="683" t="str">
        <f>b_k_jc_!J7</f>
        <v>Lakó és nem l. ing. kezelése</v>
      </c>
      <c r="C17" s="684">
        <v>0</v>
      </c>
      <c r="D17" s="684">
        <f>b_k_jc_!J15</f>
        <v>0</v>
      </c>
      <c r="E17" s="684">
        <v>40379</v>
      </c>
      <c r="F17" s="684">
        <f>b_k_jc_!J21</f>
        <v>41079</v>
      </c>
      <c r="G17" s="684">
        <v>0</v>
      </c>
      <c r="H17" s="684">
        <f>b_k_jc_!J26</f>
        <v>0</v>
      </c>
      <c r="I17" s="684">
        <v>56560</v>
      </c>
      <c r="J17" s="684">
        <f>b_k_jc_!J27</f>
        <v>56560</v>
      </c>
      <c r="K17" s="684">
        <v>0</v>
      </c>
      <c r="L17" s="684">
        <f>b_k_jc_!J28</f>
        <v>0</v>
      </c>
      <c r="M17" s="684">
        <v>0</v>
      </c>
      <c r="N17" s="684">
        <f>b_k_jc_!J29</f>
        <v>0</v>
      </c>
      <c r="O17" s="684">
        <v>0</v>
      </c>
      <c r="P17" s="684">
        <f>b_k_jc_!J30</f>
        <v>0</v>
      </c>
      <c r="Q17" s="685">
        <f t="shared" si="0"/>
        <v>96939</v>
      </c>
      <c r="R17" s="685">
        <f t="shared" si="1"/>
        <v>97639</v>
      </c>
      <c r="S17" s="684">
        <v>0</v>
      </c>
      <c r="T17" s="684">
        <f>b_k_jc_!J39</f>
        <v>0</v>
      </c>
      <c r="U17" s="684">
        <v>0</v>
      </c>
      <c r="V17" s="684">
        <f>b_k_jc_!J40</f>
        <v>0</v>
      </c>
      <c r="W17" s="684">
        <v>0</v>
      </c>
      <c r="X17" s="684">
        <f>b_k_jc_!J41</f>
        <v>0</v>
      </c>
      <c r="Y17" s="684">
        <f aca="true" t="shared" si="3" ref="Y17:Y29">S17+U17+W17</f>
        <v>0</v>
      </c>
      <c r="Z17" s="684">
        <f aca="true" t="shared" si="4" ref="Z17:Z28">T17+V17+X17</f>
        <v>0</v>
      </c>
      <c r="AA17" s="685">
        <f aca="true" t="shared" si="5" ref="AA17:AA28">Q17+Y17</f>
        <v>96939</v>
      </c>
      <c r="AB17" s="685">
        <f aca="true" t="shared" si="6" ref="AB17:AB28">R17+Z17</f>
        <v>97639</v>
      </c>
    </row>
    <row r="18" spans="1:28" ht="12.75">
      <c r="A18" s="682"/>
      <c r="B18" s="683" t="str">
        <f>b_k_jc_!K7</f>
        <v>Intézm. Étk.  (konyha)</v>
      </c>
      <c r="C18" s="684">
        <v>0</v>
      </c>
      <c r="D18" s="684">
        <f>b_k_jc_!K15</f>
        <v>0</v>
      </c>
      <c r="E18" s="684">
        <v>0</v>
      </c>
      <c r="F18" s="684">
        <f>b_k_jc_!K21</f>
        <v>0</v>
      </c>
      <c r="G18" s="684">
        <v>0</v>
      </c>
      <c r="H18" s="684">
        <f>b_k_jc_!K26</f>
        <v>0</v>
      </c>
      <c r="I18" s="684">
        <v>16888</v>
      </c>
      <c r="J18" s="684">
        <f>b_k_jc_!K27</f>
        <v>16888</v>
      </c>
      <c r="K18" s="684">
        <v>0</v>
      </c>
      <c r="L18" s="684">
        <f>b_k_jc_!K28</f>
        <v>0</v>
      </c>
      <c r="M18" s="684">
        <v>0</v>
      </c>
      <c r="N18" s="684">
        <f>b_k_jc_!K29</f>
        <v>0</v>
      </c>
      <c r="O18" s="684">
        <v>0</v>
      </c>
      <c r="P18" s="684">
        <f>b_k_jc_!K30</f>
        <v>0</v>
      </c>
      <c r="Q18" s="685">
        <f t="shared" si="0"/>
        <v>16888</v>
      </c>
      <c r="R18" s="685">
        <f t="shared" si="1"/>
        <v>16888</v>
      </c>
      <c r="S18" s="684">
        <v>0</v>
      </c>
      <c r="T18" s="684">
        <f>b_k_jc_!K39</f>
        <v>0</v>
      </c>
      <c r="U18" s="684">
        <v>0</v>
      </c>
      <c r="V18" s="684">
        <f>b_k_jc_!K40</f>
        <v>0</v>
      </c>
      <c r="W18" s="684">
        <v>0</v>
      </c>
      <c r="X18" s="684">
        <f>b_k_jc_!K41</f>
        <v>0</v>
      </c>
      <c r="Y18" s="684">
        <f t="shared" si="3"/>
        <v>0</v>
      </c>
      <c r="Z18" s="684">
        <f t="shared" si="4"/>
        <v>0</v>
      </c>
      <c r="AA18" s="685">
        <f t="shared" si="5"/>
        <v>16888</v>
      </c>
      <c r="AB18" s="685">
        <f t="shared" si="6"/>
        <v>16888</v>
      </c>
    </row>
    <row r="19" spans="1:28" ht="12.75">
      <c r="A19" s="682"/>
      <c r="B19" s="683" t="str">
        <f>b_k_jc_!L7</f>
        <v>Közutak fenntart. üz., fejlesztése</v>
      </c>
      <c r="C19" s="684">
        <v>0</v>
      </c>
      <c r="D19" s="684">
        <f>b_k_jc_!L15</f>
        <v>0</v>
      </c>
      <c r="E19" s="684">
        <v>0</v>
      </c>
      <c r="F19" s="684">
        <f>b_k_jc_!L21</f>
        <v>0</v>
      </c>
      <c r="G19" s="684">
        <v>0</v>
      </c>
      <c r="H19" s="684">
        <f>b_k_jc_!L26</f>
        <v>0</v>
      </c>
      <c r="I19" s="684">
        <v>0</v>
      </c>
      <c r="J19" s="684">
        <f>b_k_jc_!L27</f>
        <v>0</v>
      </c>
      <c r="K19" s="684">
        <v>0</v>
      </c>
      <c r="L19" s="684">
        <f>b_k_jc_!L28</f>
        <v>0</v>
      </c>
      <c r="M19" s="684">
        <v>0</v>
      </c>
      <c r="N19" s="684">
        <f>b_k_jc_!L29</f>
        <v>0</v>
      </c>
      <c r="O19" s="684">
        <v>0</v>
      </c>
      <c r="P19" s="684">
        <f>b_k_jc_!L30</f>
        <v>0</v>
      </c>
      <c r="Q19" s="685">
        <f t="shared" si="0"/>
        <v>0</v>
      </c>
      <c r="R19" s="685">
        <f t="shared" si="1"/>
        <v>0</v>
      </c>
      <c r="S19" s="684">
        <v>0</v>
      </c>
      <c r="T19" s="684">
        <f>b_k_jc_!L39</f>
        <v>0</v>
      </c>
      <c r="U19" s="684">
        <v>0</v>
      </c>
      <c r="V19" s="684">
        <f>b_k_jc_!L40</f>
        <v>0</v>
      </c>
      <c r="W19" s="684">
        <v>0</v>
      </c>
      <c r="X19" s="684">
        <f>b_k_jc_!L41</f>
        <v>0</v>
      </c>
      <c r="Y19" s="684">
        <f t="shared" si="3"/>
        <v>0</v>
      </c>
      <c r="Z19" s="684">
        <f t="shared" si="4"/>
        <v>0</v>
      </c>
      <c r="AA19" s="685">
        <f t="shared" si="5"/>
        <v>0</v>
      </c>
      <c r="AB19" s="685">
        <f t="shared" si="6"/>
        <v>0</v>
      </c>
    </row>
    <row r="20" spans="1:28" ht="12.75">
      <c r="A20" s="682"/>
      <c r="B20" s="683" t="str">
        <f>b_k_jc_!M7</f>
        <v>Szociális ellát. (pénzb., term., étk.)</v>
      </c>
      <c r="C20" s="684">
        <v>0</v>
      </c>
      <c r="D20" s="684">
        <f>b_k_jc_!M15</f>
        <v>0</v>
      </c>
      <c r="E20" s="684">
        <v>0</v>
      </c>
      <c r="F20" s="684">
        <f>b_k_jc_!M21</f>
        <v>0</v>
      </c>
      <c r="G20" s="684">
        <v>0</v>
      </c>
      <c r="H20" s="684">
        <f>b_k_jc_!M26</f>
        <v>0</v>
      </c>
      <c r="I20" s="684">
        <v>8179</v>
      </c>
      <c r="J20" s="684">
        <f>b_k_jc_!M27</f>
        <v>8179</v>
      </c>
      <c r="K20" s="684">
        <v>0</v>
      </c>
      <c r="L20" s="684">
        <f>b_k_jc_!M28</f>
        <v>0</v>
      </c>
      <c r="M20" s="684">
        <v>0</v>
      </c>
      <c r="N20" s="684">
        <f>b_k_jc_!M29</f>
        <v>0</v>
      </c>
      <c r="O20" s="684">
        <v>0</v>
      </c>
      <c r="P20" s="684">
        <f>b_k_jc_!M30</f>
        <v>0</v>
      </c>
      <c r="Q20" s="685">
        <f t="shared" si="0"/>
        <v>8179</v>
      </c>
      <c r="R20" s="685">
        <f t="shared" si="1"/>
        <v>8179</v>
      </c>
      <c r="S20" s="684">
        <v>0</v>
      </c>
      <c r="T20" s="684">
        <f>b_k_jc_!M39</f>
        <v>0</v>
      </c>
      <c r="U20" s="684">
        <v>0</v>
      </c>
      <c r="V20" s="684">
        <f>b_k_jc_!M40</f>
        <v>0</v>
      </c>
      <c r="W20" s="684">
        <v>0</v>
      </c>
      <c r="X20" s="684">
        <f>b_k_jc_!M41</f>
        <v>0</v>
      </c>
      <c r="Y20" s="684">
        <f t="shared" si="3"/>
        <v>0</v>
      </c>
      <c r="Z20" s="684">
        <f t="shared" si="4"/>
        <v>0</v>
      </c>
      <c r="AA20" s="685">
        <f t="shared" si="5"/>
        <v>8179</v>
      </c>
      <c r="AB20" s="685">
        <f t="shared" si="6"/>
        <v>8179</v>
      </c>
    </row>
    <row r="21" spans="1:28" ht="12.75">
      <c r="A21" s="682"/>
      <c r="B21" s="683" t="str">
        <f>b_k_jc_!N7</f>
        <v>Zöldter. kez., közvil., köztem.</v>
      </c>
      <c r="C21" s="684">
        <v>0</v>
      </c>
      <c r="D21" s="684">
        <f>b_k_jc_!N15</f>
        <v>0</v>
      </c>
      <c r="E21" s="684">
        <v>0</v>
      </c>
      <c r="F21" s="684">
        <f>b_k_jc_!N21</f>
        <v>0</v>
      </c>
      <c r="G21" s="684">
        <v>0</v>
      </c>
      <c r="H21" s="684">
        <f>b_k_jc_!N26</f>
        <v>0</v>
      </c>
      <c r="I21" s="684">
        <v>254</v>
      </c>
      <c r="J21" s="684">
        <f>b_k_jc_!N27</f>
        <v>254</v>
      </c>
      <c r="K21" s="684">
        <v>0</v>
      </c>
      <c r="L21" s="684">
        <f>b_k_jc_!N28</f>
        <v>0</v>
      </c>
      <c r="M21" s="684">
        <v>0</v>
      </c>
      <c r="N21" s="684">
        <f>b_k_jc_!N29</f>
        <v>0</v>
      </c>
      <c r="O21" s="684">
        <v>0</v>
      </c>
      <c r="P21" s="684">
        <f>b_k_jc_!N30</f>
        <v>0</v>
      </c>
      <c r="Q21" s="685">
        <f t="shared" si="0"/>
        <v>254</v>
      </c>
      <c r="R21" s="685">
        <f t="shared" si="1"/>
        <v>254</v>
      </c>
      <c r="S21" s="684">
        <v>0</v>
      </c>
      <c r="T21" s="684">
        <f>b_k_jc_!N39</f>
        <v>0</v>
      </c>
      <c r="U21" s="684">
        <v>0</v>
      </c>
      <c r="V21" s="684">
        <f>b_k_jc_!N40</f>
        <v>0</v>
      </c>
      <c r="W21" s="684">
        <v>0</v>
      </c>
      <c r="X21" s="684">
        <f>b_k_jc_!N41</f>
        <v>0</v>
      </c>
      <c r="Y21" s="684">
        <f t="shared" si="3"/>
        <v>0</v>
      </c>
      <c r="Z21" s="684">
        <f t="shared" si="4"/>
        <v>0</v>
      </c>
      <c r="AA21" s="685">
        <f t="shared" si="5"/>
        <v>254</v>
      </c>
      <c r="AB21" s="685">
        <f t="shared" si="6"/>
        <v>254</v>
      </c>
    </row>
    <row r="22" spans="1:28" ht="12.75">
      <c r="A22" s="682"/>
      <c r="B22" s="683" t="str">
        <f>b_k_jc_!O7</f>
        <v>Városgazd. egyéb</v>
      </c>
      <c r="C22" s="684">
        <v>0</v>
      </c>
      <c r="D22" s="684">
        <f>b_k_jc_!O15</f>
        <v>0</v>
      </c>
      <c r="E22" s="684">
        <v>0</v>
      </c>
      <c r="F22" s="684">
        <f>b_k_jc_!O21</f>
        <v>0</v>
      </c>
      <c r="G22" s="684">
        <v>0</v>
      </c>
      <c r="H22" s="684">
        <f>b_k_jc_!O26</f>
        <v>0</v>
      </c>
      <c r="I22" s="684">
        <v>127</v>
      </c>
      <c r="J22" s="684">
        <f>b_k_jc_!O27</f>
        <v>127</v>
      </c>
      <c r="K22" s="684">
        <v>0</v>
      </c>
      <c r="L22" s="684">
        <f>b_k_jc_!O28</f>
        <v>0</v>
      </c>
      <c r="M22" s="684">
        <v>0</v>
      </c>
      <c r="N22" s="684">
        <f>b_k_jc_!O29</f>
        <v>0</v>
      </c>
      <c r="O22" s="684">
        <v>0</v>
      </c>
      <c r="P22" s="684">
        <f>b_k_jc_!O30</f>
        <v>0</v>
      </c>
      <c r="Q22" s="685">
        <f t="shared" si="0"/>
        <v>127</v>
      </c>
      <c r="R22" s="685">
        <f t="shared" si="1"/>
        <v>127</v>
      </c>
      <c r="S22" s="684">
        <v>0</v>
      </c>
      <c r="T22" s="684">
        <f>b_k_jc_!O39</f>
        <v>0</v>
      </c>
      <c r="U22" s="684">
        <v>0</v>
      </c>
      <c r="V22" s="684">
        <f>b_k_jc_!O40</f>
        <v>0</v>
      </c>
      <c r="W22" s="684">
        <v>0</v>
      </c>
      <c r="X22" s="684">
        <f>b_k_jc_!O41</f>
        <v>0</v>
      </c>
      <c r="Y22" s="684">
        <f t="shared" si="3"/>
        <v>0</v>
      </c>
      <c r="Z22" s="684">
        <f t="shared" si="4"/>
        <v>0</v>
      </c>
      <c r="AA22" s="685">
        <f t="shared" si="5"/>
        <v>127</v>
      </c>
      <c r="AB22" s="685">
        <f t="shared" si="6"/>
        <v>127</v>
      </c>
    </row>
    <row r="23" spans="1:28" ht="12.75">
      <c r="A23" s="682"/>
      <c r="B23" s="683" t="str">
        <f>b_k_jc_!P7</f>
        <v>Intézmény üz. (PSÁI, TMG)</v>
      </c>
      <c r="C23" s="684">
        <v>0</v>
      </c>
      <c r="D23" s="684">
        <f>b_k_jc_!P15</f>
        <v>0</v>
      </c>
      <c r="E23" s="684">
        <v>0</v>
      </c>
      <c r="F23" s="684">
        <f>b_k_jc_!P21</f>
        <v>0</v>
      </c>
      <c r="G23" s="684">
        <v>0</v>
      </c>
      <c r="H23" s="684">
        <f>b_k_jc_!P26</f>
        <v>0</v>
      </c>
      <c r="I23" s="684">
        <v>472</v>
      </c>
      <c r="J23" s="684">
        <f>b_k_jc_!P27</f>
        <v>472</v>
      </c>
      <c r="K23" s="684">
        <v>0</v>
      </c>
      <c r="L23" s="684">
        <f>b_k_jc_!P28</f>
        <v>0</v>
      </c>
      <c r="M23" s="684">
        <v>0</v>
      </c>
      <c r="N23" s="684">
        <f>b_k_jc_!P29</f>
        <v>0</v>
      </c>
      <c r="O23" s="684">
        <v>0</v>
      </c>
      <c r="P23" s="684">
        <f>b_k_jc_!P30</f>
        <v>0</v>
      </c>
      <c r="Q23" s="685">
        <f t="shared" si="0"/>
        <v>472</v>
      </c>
      <c r="R23" s="685">
        <f t="shared" si="1"/>
        <v>472</v>
      </c>
      <c r="S23" s="684">
        <v>0</v>
      </c>
      <c r="T23" s="684">
        <f>b_k_jc_!P39</f>
        <v>0</v>
      </c>
      <c r="U23" s="684">
        <v>0</v>
      </c>
      <c r="V23" s="684">
        <f>b_k_jc_!P40</f>
        <v>0</v>
      </c>
      <c r="W23" s="684">
        <v>0</v>
      </c>
      <c r="X23" s="684">
        <f>b_k_jc_!P41</f>
        <v>0</v>
      </c>
      <c r="Y23" s="684">
        <f t="shared" si="3"/>
        <v>0</v>
      </c>
      <c r="Z23" s="684">
        <f t="shared" si="4"/>
        <v>0</v>
      </c>
      <c r="AA23" s="685">
        <f t="shared" si="5"/>
        <v>472</v>
      </c>
      <c r="AB23" s="685">
        <f t="shared" si="6"/>
        <v>472</v>
      </c>
    </row>
    <row r="24" spans="1:28" ht="12.75">
      <c r="A24" s="682"/>
      <c r="B24" s="683" t="str">
        <f>b_k_jc_!Q7</f>
        <v>Sport-csarnok</v>
      </c>
      <c r="C24" s="684">
        <v>0</v>
      </c>
      <c r="D24" s="684">
        <f>b_k_jc_!Q15</f>
        <v>0</v>
      </c>
      <c r="E24" s="684">
        <v>0</v>
      </c>
      <c r="F24" s="684">
        <f>b_k_jc_!Q21</f>
        <v>0</v>
      </c>
      <c r="G24" s="684">
        <v>0</v>
      </c>
      <c r="H24" s="684">
        <f>b_k_jc_!Q26</f>
        <v>0</v>
      </c>
      <c r="I24" s="684">
        <v>1905</v>
      </c>
      <c r="J24" s="684">
        <f>b_k_jc_!Q27</f>
        <v>1905</v>
      </c>
      <c r="K24" s="684">
        <v>0</v>
      </c>
      <c r="L24" s="684">
        <f>b_k_jc_!Q28</f>
        <v>0</v>
      </c>
      <c r="M24" s="684">
        <v>0</v>
      </c>
      <c r="N24" s="684">
        <f>b_k_jc_!Q29</f>
        <v>0</v>
      </c>
      <c r="O24" s="684">
        <v>0</v>
      </c>
      <c r="P24" s="684">
        <f>b_k_jc_!Q30</f>
        <v>0</v>
      </c>
      <c r="Q24" s="685">
        <f t="shared" si="0"/>
        <v>1905</v>
      </c>
      <c r="R24" s="685">
        <f t="shared" si="1"/>
        <v>1905</v>
      </c>
      <c r="S24" s="684">
        <v>0</v>
      </c>
      <c r="T24" s="684">
        <f>b_k_jc_!Q39</f>
        <v>0</v>
      </c>
      <c r="U24" s="684">
        <v>0</v>
      </c>
      <c r="V24" s="684">
        <f>b_k_jc_!Q40</f>
        <v>0</v>
      </c>
      <c r="W24" s="684">
        <v>0</v>
      </c>
      <c r="X24" s="684">
        <f>b_k_jc_!Q41</f>
        <v>0</v>
      </c>
      <c r="Y24" s="684">
        <f t="shared" si="3"/>
        <v>0</v>
      </c>
      <c r="Z24" s="684">
        <f t="shared" si="4"/>
        <v>0</v>
      </c>
      <c r="AA24" s="685">
        <f t="shared" si="5"/>
        <v>1905</v>
      </c>
      <c r="AB24" s="685">
        <f t="shared" si="6"/>
        <v>1905</v>
      </c>
    </row>
    <row r="25" spans="1:28" ht="12.75">
      <c r="A25" s="682"/>
      <c r="B25" s="683" t="str">
        <f>b_k_jc_!R7</f>
        <v>Család és nővéd., ifj. eü.</v>
      </c>
      <c r="C25" s="684">
        <v>14930</v>
      </c>
      <c r="D25" s="684">
        <f>b_k_jc_!R15</f>
        <v>14930</v>
      </c>
      <c r="E25" s="684">
        <v>0</v>
      </c>
      <c r="F25" s="684">
        <f>b_k_jc_!R21</f>
        <v>0</v>
      </c>
      <c r="G25" s="684">
        <v>0</v>
      </c>
      <c r="H25" s="684">
        <f>b_k_jc_!R26</f>
        <v>0</v>
      </c>
      <c r="I25" s="684">
        <v>0</v>
      </c>
      <c r="J25" s="684">
        <f>b_k_jc_!R27</f>
        <v>0</v>
      </c>
      <c r="K25" s="684">
        <v>0</v>
      </c>
      <c r="L25" s="684">
        <f>b_k_jc_!R28</f>
        <v>0</v>
      </c>
      <c r="M25" s="684">
        <v>0</v>
      </c>
      <c r="N25" s="684">
        <f>b_k_jc_!R29</f>
        <v>0</v>
      </c>
      <c r="O25" s="684">
        <v>0</v>
      </c>
      <c r="P25" s="684">
        <f>b_k_jc_!R30</f>
        <v>0</v>
      </c>
      <c r="Q25" s="685">
        <f t="shared" si="0"/>
        <v>14930</v>
      </c>
      <c r="R25" s="685">
        <f t="shared" si="1"/>
        <v>14930</v>
      </c>
      <c r="S25" s="684">
        <v>0</v>
      </c>
      <c r="T25" s="684">
        <f>b_k_jc_!R39</f>
        <v>0</v>
      </c>
      <c r="U25" s="684">
        <v>0</v>
      </c>
      <c r="V25" s="684">
        <f>b_k_jc_!R40</f>
        <v>0</v>
      </c>
      <c r="W25" s="684">
        <v>0</v>
      </c>
      <c r="X25" s="684">
        <f>b_k_jc_!R41</f>
        <v>0</v>
      </c>
      <c r="Y25" s="684">
        <f t="shared" si="3"/>
        <v>0</v>
      </c>
      <c r="Z25" s="684">
        <f t="shared" si="4"/>
        <v>0</v>
      </c>
      <c r="AA25" s="685">
        <f t="shared" si="5"/>
        <v>14930</v>
      </c>
      <c r="AB25" s="685">
        <f t="shared" si="6"/>
        <v>14930</v>
      </c>
    </row>
    <row r="26" spans="1:28" ht="12.75">
      <c r="A26" s="682"/>
      <c r="B26" s="683" t="str">
        <f>b_k_jc_!S7</f>
        <v>Közfog-lalkoztatás</v>
      </c>
      <c r="C26" s="684">
        <v>5591</v>
      </c>
      <c r="D26" s="684">
        <f>b_k_jc_!S15</f>
        <v>44639</v>
      </c>
      <c r="E26" s="684">
        <v>0</v>
      </c>
      <c r="F26" s="684">
        <f>b_k_jc_!S21</f>
        <v>0</v>
      </c>
      <c r="G26" s="684">
        <v>0</v>
      </c>
      <c r="H26" s="684">
        <f>b_k_jc_!S26</f>
        <v>0</v>
      </c>
      <c r="I26" s="684">
        <v>0</v>
      </c>
      <c r="J26" s="684">
        <f>b_k_jc_!S27</f>
        <v>0</v>
      </c>
      <c r="K26" s="684">
        <v>0</v>
      </c>
      <c r="L26" s="684">
        <f>b_k_jc_!S28</f>
        <v>0</v>
      </c>
      <c r="M26" s="684">
        <v>0</v>
      </c>
      <c r="N26" s="684">
        <f>b_k_jc_!S29</f>
        <v>0</v>
      </c>
      <c r="O26" s="684">
        <v>0</v>
      </c>
      <c r="P26" s="684">
        <f>b_k_jc_!S30</f>
        <v>0</v>
      </c>
      <c r="Q26" s="685">
        <f t="shared" si="0"/>
        <v>5591</v>
      </c>
      <c r="R26" s="685">
        <f t="shared" si="1"/>
        <v>44639</v>
      </c>
      <c r="S26" s="684">
        <v>0</v>
      </c>
      <c r="T26" s="684">
        <f>b_k_jc_!S39</f>
        <v>0</v>
      </c>
      <c r="U26" s="684">
        <v>0</v>
      </c>
      <c r="V26" s="684">
        <f>b_k_jc_!S40</f>
        <v>0</v>
      </c>
      <c r="W26" s="684">
        <v>0</v>
      </c>
      <c r="X26" s="684">
        <f>b_k_jc_!S41</f>
        <v>0</v>
      </c>
      <c r="Y26" s="684">
        <f t="shared" si="3"/>
        <v>0</v>
      </c>
      <c r="Z26" s="684">
        <f t="shared" si="4"/>
        <v>0</v>
      </c>
      <c r="AA26" s="685">
        <f t="shared" si="5"/>
        <v>5591</v>
      </c>
      <c r="AB26" s="685">
        <f t="shared" si="6"/>
        <v>44639</v>
      </c>
    </row>
    <row r="27" spans="1:28" ht="12.75">
      <c r="A27" s="682"/>
      <c r="B27" s="683" t="str">
        <f>b_k_jc_!T7</f>
        <v>Kiskastély, lovarda, makettpark</v>
      </c>
      <c r="C27" s="684">
        <v>0</v>
      </c>
      <c r="D27" s="684">
        <f>b_k_jc_!T15</f>
        <v>0</v>
      </c>
      <c r="E27" s="684">
        <v>0</v>
      </c>
      <c r="F27" s="684">
        <f>b_k_jc_!T21</f>
        <v>0</v>
      </c>
      <c r="G27" s="684">
        <v>0</v>
      </c>
      <c r="H27" s="684">
        <f>b_k_jc_!T26</f>
        <v>0</v>
      </c>
      <c r="I27" s="684">
        <v>4065</v>
      </c>
      <c r="J27" s="684">
        <f>b_k_jc_!T27</f>
        <v>4065</v>
      </c>
      <c r="K27" s="684">
        <v>0</v>
      </c>
      <c r="L27" s="684">
        <f>b_k_jc_!T28</f>
        <v>0</v>
      </c>
      <c r="M27" s="684">
        <v>0</v>
      </c>
      <c r="N27" s="684">
        <f>b_k_jc_!T29</f>
        <v>0</v>
      </c>
      <c r="O27" s="684">
        <v>0</v>
      </c>
      <c r="P27" s="684">
        <f>b_k_jc_!T30</f>
        <v>603</v>
      </c>
      <c r="Q27" s="685">
        <f t="shared" si="0"/>
        <v>4065</v>
      </c>
      <c r="R27" s="685">
        <f t="shared" si="1"/>
        <v>4668</v>
      </c>
      <c r="S27" s="684">
        <v>0</v>
      </c>
      <c r="T27" s="684">
        <f>b_k_jc_!T39</f>
        <v>0</v>
      </c>
      <c r="U27" s="684">
        <v>0</v>
      </c>
      <c r="V27" s="684">
        <f>b_k_jc_!T40</f>
        <v>0</v>
      </c>
      <c r="W27" s="684">
        <v>0</v>
      </c>
      <c r="X27" s="684">
        <f>b_k_jc_!T41</f>
        <v>0</v>
      </c>
      <c r="Y27" s="684">
        <f t="shared" si="3"/>
        <v>0</v>
      </c>
      <c r="Z27" s="684">
        <f t="shared" si="4"/>
        <v>0</v>
      </c>
      <c r="AA27" s="685">
        <f t="shared" si="5"/>
        <v>4065</v>
      </c>
      <c r="AB27" s="685">
        <f t="shared" si="6"/>
        <v>4668</v>
      </c>
    </row>
    <row r="28" spans="1:28" ht="12.75">
      <c r="A28" s="682"/>
      <c r="B28" s="683" t="str">
        <f>b_k_jc_!U7</f>
        <v>Önkorm. egyéb fea.</v>
      </c>
      <c r="C28" s="684">
        <v>0</v>
      </c>
      <c r="D28" s="684">
        <f>b_k_jc_!U15</f>
        <v>0</v>
      </c>
      <c r="E28" s="684">
        <v>0</v>
      </c>
      <c r="F28" s="684">
        <f>b_k_jc_!U21</f>
        <v>0</v>
      </c>
      <c r="G28" s="684">
        <v>0</v>
      </c>
      <c r="H28" s="684">
        <f>b_k_jc_!U26</f>
        <v>0</v>
      </c>
      <c r="I28" s="684">
        <v>16200</v>
      </c>
      <c r="J28" s="684">
        <f>b_k_jc_!U27</f>
        <v>16200</v>
      </c>
      <c r="K28" s="684">
        <v>0</v>
      </c>
      <c r="L28" s="684">
        <f>b_k_jc_!U28</f>
        <v>0</v>
      </c>
      <c r="M28" s="684">
        <v>0</v>
      </c>
      <c r="N28" s="684">
        <f>b_k_jc_!U29</f>
        <v>0</v>
      </c>
      <c r="O28" s="684">
        <v>0</v>
      </c>
      <c r="P28" s="684">
        <f>b_k_jc_!U30</f>
        <v>0</v>
      </c>
      <c r="Q28" s="685">
        <f t="shared" si="0"/>
        <v>16200</v>
      </c>
      <c r="R28" s="685">
        <f t="shared" si="1"/>
        <v>16200</v>
      </c>
      <c r="S28" s="684">
        <v>0</v>
      </c>
      <c r="T28" s="684">
        <f>b_k_jc_!U39</f>
        <v>0</v>
      </c>
      <c r="U28" s="684">
        <v>0</v>
      </c>
      <c r="V28" s="684">
        <f>b_k_jc_!U40</f>
        <v>0</v>
      </c>
      <c r="W28" s="684">
        <v>0</v>
      </c>
      <c r="X28" s="684">
        <f>b_k_jc_!U41</f>
        <v>0</v>
      </c>
      <c r="Y28" s="684">
        <f t="shared" si="3"/>
        <v>0</v>
      </c>
      <c r="Z28" s="684">
        <f t="shared" si="4"/>
        <v>0</v>
      </c>
      <c r="AA28" s="685">
        <f t="shared" si="5"/>
        <v>16200</v>
      </c>
      <c r="AB28" s="685">
        <f t="shared" si="6"/>
        <v>16200</v>
      </c>
    </row>
    <row r="29" spans="1:28" ht="12.75">
      <c r="A29" s="682"/>
      <c r="B29" s="683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>
        <f t="shared" si="3"/>
        <v>0</v>
      </c>
      <c r="Z29" s="684"/>
      <c r="AA29" s="684"/>
      <c r="AB29" s="685"/>
    </row>
    <row r="30" spans="1:30" ht="13.5" thickBot="1">
      <c r="A30" s="696"/>
      <c r="B30" s="697"/>
      <c r="C30" s="698"/>
      <c r="D30" s="698"/>
      <c r="E30" s="698"/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698"/>
      <c r="T30" s="698"/>
      <c r="U30" s="698"/>
      <c r="V30" s="698"/>
      <c r="W30" s="698"/>
      <c r="X30" s="698"/>
      <c r="Y30" s="698"/>
      <c r="Z30" s="698"/>
      <c r="AA30" s="698"/>
      <c r="AB30" s="699"/>
      <c r="AC30" s="223"/>
      <c r="AD30" s="223"/>
    </row>
    <row r="31" spans="1:30" s="216" customFormat="1" ht="13.5" thickBot="1">
      <c r="A31" s="703" t="s">
        <v>106</v>
      </c>
      <c r="B31" s="704" t="s">
        <v>63</v>
      </c>
      <c r="C31" s="705">
        <f>C9+C11+C13+C15</f>
        <v>501470</v>
      </c>
      <c r="D31" s="705">
        <f aca="true" t="shared" si="7" ref="D31:AB31">D9+D11+D13+D15</f>
        <v>592073</v>
      </c>
      <c r="E31" s="705">
        <f t="shared" si="7"/>
        <v>64674</v>
      </c>
      <c r="F31" s="705">
        <f t="shared" si="7"/>
        <v>65382</v>
      </c>
      <c r="G31" s="705">
        <f t="shared" si="7"/>
        <v>370101</v>
      </c>
      <c r="H31" s="705">
        <f t="shared" si="7"/>
        <v>370101</v>
      </c>
      <c r="I31" s="705">
        <f t="shared" si="7"/>
        <v>133298</v>
      </c>
      <c r="J31" s="705">
        <f t="shared" si="7"/>
        <v>133298</v>
      </c>
      <c r="K31" s="705">
        <f t="shared" si="7"/>
        <v>23000</v>
      </c>
      <c r="L31" s="705">
        <f t="shared" si="7"/>
        <v>23000</v>
      </c>
      <c r="M31" s="705">
        <f t="shared" si="7"/>
        <v>0</v>
      </c>
      <c r="N31" s="705">
        <f t="shared" si="7"/>
        <v>1500</v>
      </c>
      <c r="O31" s="705">
        <f t="shared" si="7"/>
        <v>12469</v>
      </c>
      <c r="P31" s="705">
        <f t="shared" si="7"/>
        <v>14252</v>
      </c>
      <c r="Q31" s="705">
        <f t="shared" si="7"/>
        <v>1105012</v>
      </c>
      <c r="R31" s="705">
        <f t="shared" si="7"/>
        <v>1199606</v>
      </c>
      <c r="S31" s="705">
        <f t="shared" si="7"/>
        <v>475286</v>
      </c>
      <c r="T31" s="705">
        <f t="shared" si="7"/>
        <v>814209</v>
      </c>
      <c r="U31" s="705">
        <f t="shared" si="7"/>
        <v>0</v>
      </c>
      <c r="V31" s="705">
        <f t="shared" si="7"/>
        <v>0</v>
      </c>
      <c r="W31" s="705">
        <f t="shared" si="7"/>
        <v>0</v>
      </c>
      <c r="X31" s="705">
        <f t="shared" si="7"/>
        <v>0</v>
      </c>
      <c r="Y31" s="705">
        <f t="shared" si="7"/>
        <v>475286</v>
      </c>
      <c r="Z31" s="705">
        <f t="shared" si="7"/>
        <v>814209</v>
      </c>
      <c r="AA31" s="705">
        <f t="shared" si="7"/>
        <v>1580298</v>
      </c>
      <c r="AB31" s="706">
        <f t="shared" si="7"/>
        <v>2013815</v>
      </c>
      <c r="AC31" s="223"/>
      <c r="AD31" s="223"/>
    </row>
    <row r="32" spans="1:30" s="216" customFormat="1" ht="12.75">
      <c r="A32" s="700" t="s">
        <v>236</v>
      </c>
      <c r="B32" s="701" t="s">
        <v>525</v>
      </c>
      <c r="C32" s="702">
        <f>C31-C9</f>
        <v>492590</v>
      </c>
      <c r="D32" s="702">
        <f aca="true" t="shared" si="8" ref="D32:AB32">D31-D9</f>
        <v>583193</v>
      </c>
      <c r="E32" s="702">
        <f t="shared" si="8"/>
        <v>64674</v>
      </c>
      <c r="F32" s="702">
        <f t="shared" si="8"/>
        <v>65382</v>
      </c>
      <c r="G32" s="702">
        <f t="shared" si="8"/>
        <v>370101</v>
      </c>
      <c r="H32" s="702">
        <f t="shared" si="8"/>
        <v>370101</v>
      </c>
      <c r="I32" s="702">
        <f t="shared" si="8"/>
        <v>123871</v>
      </c>
      <c r="J32" s="702">
        <f t="shared" si="8"/>
        <v>123871</v>
      </c>
      <c r="K32" s="702">
        <f t="shared" si="8"/>
        <v>23000</v>
      </c>
      <c r="L32" s="702">
        <f t="shared" si="8"/>
        <v>23000</v>
      </c>
      <c r="M32" s="702">
        <f t="shared" si="8"/>
        <v>0</v>
      </c>
      <c r="N32" s="702">
        <f t="shared" si="8"/>
        <v>1500</v>
      </c>
      <c r="O32" s="702">
        <f t="shared" si="8"/>
        <v>12000</v>
      </c>
      <c r="P32" s="702">
        <f t="shared" si="8"/>
        <v>13783</v>
      </c>
      <c r="Q32" s="702">
        <f t="shared" si="8"/>
        <v>1086236</v>
      </c>
      <c r="R32" s="702">
        <f t="shared" si="8"/>
        <v>1180830</v>
      </c>
      <c r="S32" s="702">
        <f t="shared" si="8"/>
        <v>367247</v>
      </c>
      <c r="T32" s="702">
        <f t="shared" si="8"/>
        <v>702349</v>
      </c>
      <c r="U32" s="702">
        <f t="shared" si="8"/>
        <v>0</v>
      </c>
      <c r="V32" s="702">
        <f t="shared" si="8"/>
        <v>0</v>
      </c>
      <c r="W32" s="702">
        <f t="shared" si="8"/>
        <v>0</v>
      </c>
      <c r="X32" s="702">
        <f t="shared" si="8"/>
        <v>0</v>
      </c>
      <c r="Y32" s="702">
        <f t="shared" si="8"/>
        <v>367247</v>
      </c>
      <c r="Z32" s="702">
        <f t="shared" si="8"/>
        <v>702349</v>
      </c>
      <c r="AA32" s="702">
        <f t="shared" si="8"/>
        <v>1453483</v>
      </c>
      <c r="AB32" s="702">
        <f t="shared" si="8"/>
        <v>1883179</v>
      </c>
      <c r="AC32" s="223"/>
      <c r="AD32" s="223"/>
    </row>
    <row r="33" spans="1:30" s="216" customFormat="1" ht="12.75">
      <c r="A33" s="686"/>
      <c r="B33" s="688" t="s">
        <v>526</v>
      </c>
      <c r="C33" s="689"/>
      <c r="D33" s="689"/>
      <c r="E33" s="689"/>
      <c r="F33" s="689"/>
      <c r="G33" s="689"/>
      <c r="H33" s="689"/>
      <c r="I33" s="689"/>
      <c r="J33" s="689"/>
      <c r="K33" s="689"/>
      <c r="L33" s="689"/>
      <c r="M33" s="689"/>
      <c r="N33" s="689"/>
      <c r="O33" s="689"/>
      <c r="P33" s="689"/>
      <c r="Q33" s="689"/>
      <c r="R33" s="689"/>
      <c r="S33" s="689"/>
      <c r="T33" s="689"/>
      <c r="U33" s="689"/>
      <c r="V33" s="689"/>
      <c r="W33" s="689"/>
      <c r="X33" s="689"/>
      <c r="Y33" s="689"/>
      <c r="Z33" s="689"/>
      <c r="AA33" s="689"/>
      <c r="AB33" s="689"/>
      <c r="AC33" s="223"/>
      <c r="AD33" s="223"/>
    </row>
    <row r="34" spans="1:30" s="216" customFormat="1" ht="12.75">
      <c r="A34" s="686"/>
      <c r="B34" s="688" t="s">
        <v>527</v>
      </c>
      <c r="C34" s="689">
        <f>C9</f>
        <v>8880</v>
      </c>
      <c r="D34" s="689">
        <f aca="true" t="shared" si="9" ref="D34:AB34">D9</f>
        <v>8880</v>
      </c>
      <c r="E34" s="689">
        <f t="shared" si="9"/>
        <v>0</v>
      </c>
      <c r="F34" s="689">
        <f t="shared" si="9"/>
        <v>0</v>
      </c>
      <c r="G34" s="689">
        <f t="shared" si="9"/>
        <v>0</v>
      </c>
      <c r="H34" s="689">
        <f t="shared" si="9"/>
        <v>0</v>
      </c>
      <c r="I34" s="689">
        <f t="shared" si="9"/>
        <v>9427</v>
      </c>
      <c r="J34" s="689">
        <f t="shared" si="9"/>
        <v>9427</v>
      </c>
      <c r="K34" s="689">
        <f t="shared" si="9"/>
        <v>0</v>
      </c>
      <c r="L34" s="689">
        <f t="shared" si="9"/>
        <v>0</v>
      </c>
      <c r="M34" s="689">
        <f t="shared" si="9"/>
        <v>0</v>
      </c>
      <c r="N34" s="689">
        <f t="shared" si="9"/>
        <v>0</v>
      </c>
      <c r="O34" s="689">
        <f t="shared" si="9"/>
        <v>469</v>
      </c>
      <c r="P34" s="689">
        <f t="shared" si="9"/>
        <v>469</v>
      </c>
      <c r="Q34" s="689">
        <f t="shared" si="9"/>
        <v>18776</v>
      </c>
      <c r="R34" s="689">
        <f t="shared" si="9"/>
        <v>18776</v>
      </c>
      <c r="S34" s="689">
        <f t="shared" si="9"/>
        <v>108039</v>
      </c>
      <c r="T34" s="689">
        <f t="shared" si="9"/>
        <v>111860</v>
      </c>
      <c r="U34" s="689">
        <f t="shared" si="9"/>
        <v>0</v>
      </c>
      <c r="V34" s="689">
        <f t="shared" si="9"/>
        <v>0</v>
      </c>
      <c r="W34" s="689">
        <f t="shared" si="9"/>
        <v>0</v>
      </c>
      <c r="X34" s="689">
        <f t="shared" si="9"/>
        <v>0</v>
      </c>
      <c r="Y34" s="689">
        <f t="shared" si="9"/>
        <v>108039</v>
      </c>
      <c r="Z34" s="689">
        <f t="shared" si="9"/>
        <v>111860</v>
      </c>
      <c r="AA34" s="689">
        <f t="shared" si="9"/>
        <v>126815</v>
      </c>
      <c r="AB34" s="689">
        <f t="shared" si="9"/>
        <v>130636</v>
      </c>
      <c r="AC34" s="223"/>
      <c r="AD34" s="223"/>
    </row>
    <row r="35" spans="3:28" s="63" customFormat="1" ht="12.75" customHeight="1"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</row>
    <row r="36" spans="3:28" s="63" customFormat="1" ht="12.75" customHeight="1"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744">
        <f>Q31+Y31</f>
        <v>1580298</v>
      </c>
    </row>
    <row r="37" spans="3:28" s="63" customFormat="1" ht="12.75" customHeight="1"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744">
        <f>R31+Z31</f>
        <v>2013815</v>
      </c>
    </row>
    <row r="38" spans="3:28" s="63" customFormat="1" ht="12.75" customHeight="1"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</row>
    <row r="39" spans="3:28" s="63" customFormat="1" ht="12.75" customHeight="1"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</row>
    <row r="40" spans="3:28" s="63" customFormat="1" ht="12.75" customHeight="1"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</row>
    <row r="41" spans="3:28" s="63" customFormat="1" ht="12.75" customHeight="1"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</row>
    <row r="42" spans="3:28" s="63" customFormat="1" ht="12.75" customHeight="1"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</row>
    <row r="43" spans="3:28" s="63" customFormat="1" ht="12.75" customHeight="1"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</row>
    <row r="44" spans="3:28" s="63" customFormat="1" ht="12.75" customHeight="1"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</row>
    <row r="45" spans="3:28" s="63" customFormat="1" ht="12.75" customHeight="1"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</row>
    <row r="46" spans="3:28" s="63" customFormat="1" ht="12.75" customHeight="1"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</row>
    <row r="47" spans="3:28" s="63" customFormat="1" ht="12.75" customHeight="1"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</row>
    <row r="48" spans="3:28" s="63" customFormat="1" ht="12.75" customHeight="1"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</row>
    <row r="49" spans="3:28" s="63" customFormat="1" ht="12.75" customHeight="1"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</row>
    <row r="50" spans="3:28" s="63" customFormat="1" ht="12.75" customHeight="1"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</row>
    <row r="51" spans="3:28" s="63" customFormat="1" ht="12.75" customHeight="1"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</row>
    <row r="52" spans="3:28" s="63" customFormat="1" ht="12.75" customHeight="1"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</row>
    <row r="53" spans="3:28" s="63" customFormat="1" ht="12.75" customHeight="1"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</row>
    <row r="54" spans="3:28" s="63" customFormat="1" ht="12.75" customHeight="1"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</row>
    <row r="55" spans="3:28" s="63" customFormat="1" ht="12.75" customHeight="1"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</row>
    <row r="56" spans="3:28" s="63" customFormat="1" ht="12.75" customHeight="1"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</row>
    <row r="57" spans="3:28" s="63" customFormat="1" ht="12.75" customHeight="1"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</row>
    <row r="58" spans="3:28" s="63" customFormat="1" ht="12.75" customHeight="1"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</row>
    <row r="59" spans="3:28" s="63" customFormat="1" ht="12.75" customHeight="1"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</row>
    <row r="60" spans="3:28" s="63" customFormat="1" ht="12.75" customHeight="1"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</row>
    <row r="61" spans="3:28" s="63" customFormat="1" ht="12.75" customHeight="1"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</row>
    <row r="62" spans="3:28" s="63" customFormat="1" ht="12.75" customHeight="1"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</row>
    <row r="63" spans="3:28" s="63" customFormat="1" ht="12.75" customHeight="1"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</row>
    <row r="64" spans="3:28" s="63" customFormat="1" ht="12.75" customHeight="1"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</row>
    <row r="65" spans="3:28" s="63" customFormat="1" ht="12.75" customHeight="1"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</row>
    <row r="66" spans="3:28" s="63" customFormat="1" ht="12.75" customHeight="1"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</row>
    <row r="67" spans="3:28" s="63" customFormat="1" ht="12.75" customHeight="1"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</row>
    <row r="68" spans="3:28" s="63" customFormat="1" ht="12.75" customHeight="1"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</row>
    <row r="69" spans="3:28" s="63" customFormat="1" ht="12.75" customHeight="1"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</row>
    <row r="70" spans="3:28" s="63" customFormat="1" ht="12.75" customHeight="1"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</row>
    <row r="71" spans="3:28" s="63" customFormat="1" ht="12.75" customHeight="1"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</row>
    <row r="72" s="63" customFormat="1" ht="12.75" customHeight="1"/>
    <row r="73" s="63" customFormat="1" ht="12.75" customHeight="1"/>
    <row r="74" s="63" customFormat="1" ht="12.75" customHeight="1"/>
    <row r="75" s="63" customFormat="1" ht="12.75" customHeight="1"/>
    <row r="76" s="63" customFormat="1" ht="12.75" customHeight="1"/>
    <row r="77" s="63" customFormat="1" ht="12.75" customHeight="1"/>
    <row r="78" s="63" customFormat="1" ht="12.75" customHeight="1"/>
    <row r="79" s="63" customFormat="1" ht="12.75" customHeight="1"/>
    <row r="80" s="63" customFormat="1" ht="12.75" customHeight="1"/>
    <row r="81" s="63" customFormat="1" ht="12.75" customHeight="1"/>
    <row r="82" s="63" customFormat="1" ht="12.75" customHeight="1"/>
    <row r="83" s="63" customFormat="1" ht="12.75" customHeight="1"/>
    <row r="84" s="63" customFormat="1" ht="12.75" customHeight="1"/>
    <row r="85" s="63" customFormat="1" ht="12.75" customHeight="1"/>
    <row r="86" s="63" customFormat="1" ht="12.75" customHeight="1"/>
    <row r="87" s="63" customFormat="1" ht="12.75" customHeight="1"/>
    <row r="88" s="63" customFormat="1" ht="12.75" customHeight="1"/>
    <row r="89" s="63" customFormat="1" ht="12.75" customHeight="1"/>
    <row r="90" s="63" customFormat="1" ht="12.75" customHeight="1"/>
    <row r="91" s="63" customFormat="1" ht="12.75" customHeight="1"/>
    <row r="92" s="63" customFormat="1" ht="12.75" customHeight="1"/>
    <row r="93" s="63" customFormat="1" ht="12.75" customHeight="1"/>
    <row r="94" s="63" customFormat="1" ht="12.75" customHeight="1"/>
    <row r="95" s="63" customFormat="1" ht="12.75" customHeight="1"/>
    <row r="96" s="63" customFormat="1" ht="12.75" customHeight="1"/>
    <row r="97" s="63" customFormat="1" ht="12.75" customHeight="1"/>
    <row r="98" s="63" customFormat="1" ht="12.75" customHeight="1"/>
    <row r="99" s="63" customFormat="1" ht="12.75" customHeight="1"/>
    <row r="100" s="63" customFormat="1" ht="12.75" customHeight="1"/>
    <row r="101" s="63" customFormat="1" ht="12.75" customHeight="1"/>
    <row r="102" s="63" customFormat="1" ht="12.75" customHeight="1"/>
    <row r="103" s="63" customFormat="1" ht="12.75" customHeight="1"/>
    <row r="104" s="63" customFormat="1" ht="12.75" customHeight="1"/>
    <row r="105" s="63" customFormat="1" ht="12.75" customHeight="1"/>
    <row r="106" s="63" customFormat="1" ht="12.75" customHeight="1"/>
    <row r="107" s="63" customFormat="1" ht="12.75" customHeight="1"/>
    <row r="108" s="63" customFormat="1" ht="12.75" customHeight="1"/>
    <row r="109" s="63" customFormat="1" ht="12.75" customHeight="1"/>
    <row r="110" s="63" customFormat="1" ht="12.75" customHeight="1"/>
    <row r="111" s="63" customFormat="1" ht="12.75" customHeight="1"/>
    <row r="112" s="63" customFormat="1" ht="12.75" customHeight="1"/>
    <row r="113" s="63" customFormat="1" ht="12.75" customHeight="1"/>
    <row r="114" s="63" customFormat="1" ht="12.75" customHeight="1"/>
    <row r="115" s="63" customFormat="1" ht="12.75" customHeight="1"/>
    <row r="116" s="63" customFormat="1" ht="12.75" customHeight="1"/>
    <row r="117" s="63" customFormat="1" ht="12.75" customHeight="1"/>
    <row r="118" s="63" customFormat="1" ht="12.75" customHeight="1"/>
    <row r="119" s="63" customFormat="1" ht="12.75" customHeight="1"/>
    <row r="120" s="63" customFormat="1" ht="12.75" customHeight="1"/>
    <row r="121" s="63" customFormat="1" ht="12.75" customHeight="1"/>
    <row r="122" s="63" customFormat="1" ht="12.75" customHeight="1"/>
    <row r="123" s="63" customFormat="1" ht="12.75" customHeight="1"/>
    <row r="124" s="63" customFormat="1" ht="12.75" customHeight="1"/>
    <row r="125" s="63" customFormat="1" ht="12.75" customHeight="1"/>
    <row r="126" s="63" customFormat="1" ht="12.75" customHeight="1"/>
    <row r="127" s="63" customFormat="1" ht="12.75" customHeight="1"/>
    <row r="128" s="63" customFormat="1" ht="12.75" customHeight="1"/>
    <row r="129" s="63" customFormat="1" ht="12.75" customHeight="1"/>
    <row r="130" s="63" customFormat="1" ht="12.75" customHeight="1"/>
    <row r="131" s="63" customFormat="1" ht="12.75" customHeight="1"/>
    <row r="132" s="63" customFormat="1" ht="12.75" customHeight="1"/>
    <row r="133" s="63" customFormat="1" ht="12.75" customHeight="1"/>
    <row r="134" s="63" customFormat="1" ht="12.75" customHeight="1"/>
    <row r="135" s="63" customFormat="1" ht="12.75" customHeight="1"/>
    <row r="136" s="63" customFormat="1" ht="12.75" customHeight="1"/>
    <row r="137" s="63" customFormat="1" ht="12.75" customHeight="1"/>
    <row r="138" s="63" customFormat="1" ht="12.75" customHeight="1"/>
    <row r="139" s="63" customFormat="1" ht="12.75" customHeight="1"/>
    <row r="140" s="63" customFormat="1" ht="12.75" customHeight="1"/>
    <row r="141" s="63" customFormat="1" ht="12.75" customHeight="1"/>
    <row r="142" s="63" customFormat="1" ht="12.75" customHeight="1"/>
    <row r="143" s="63" customFormat="1" ht="12.75" customHeight="1"/>
    <row r="144" s="63" customFormat="1" ht="12.75" customHeight="1"/>
    <row r="145" s="63" customFormat="1" ht="12.75" customHeight="1"/>
    <row r="146" s="63" customFormat="1" ht="12.75" customHeight="1"/>
    <row r="147" s="63" customFormat="1" ht="12.75" customHeight="1"/>
    <row r="148" s="63" customFormat="1" ht="12.75" customHeight="1"/>
    <row r="149" s="63" customFormat="1" ht="12.75" customHeight="1"/>
    <row r="150" s="63" customFormat="1" ht="12.75" customHeight="1"/>
    <row r="151" s="63" customFormat="1" ht="12.75" customHeight="1"/>
    <row r="152" s="63" customFormat="1" ht="12.75" customHeight="1"/>
    <row r="153" s="63" customFormat="1" ht="12.75" customHeight="1"/>
    <row r="154" s="63" customFormat="1" ht="12.75" customHeight="1"/>
    <row r="155" s="63" customFormat="1" ht="12.75" customHeight="1"/>
    <row r="156" s="63" customFormat="1" ht="12.75" customHeight="1"/>
    <row r="157" s="63" customFormat="1" ht="12.75" customHeight="1"/>
    <row r="158" s="63" customFormat="1" ht="12.75" customHeight="1"/>
    <row r="159" s="63" customFormat="1" ht="12.75" customHeight="1"/>
    <row r="160" s="63" customFormat="1" ht="12.75" customHeight="1"/>
    <row r="161" s="63" customFormat="1" ht="12.75" customHeight="1"/>
    <row r="162" s="63" customFormat="1" ht="12.75" customHeight="1"/>
    <row r="163" s="63" customFormat="1" ht="12.75" customHeight="1"/>
    <row r="164" s="63" customFormat="1" ht="12.75" customHeight="1"/>
    <row r="165" s="63" customFormat="1" ht="12.75" customHeight="1"/>
    <row r="166" s="63" customFormat="1" ht="12.75" customHeight="1"/>
    <row r="167" s="63" customFormat="1" ht="12.75" customHeight="1"/>
    <row r="168" s="63" customFormat="1" ht="12.75" customHeight="1"/>
    <row r="169" s="63" customFormat="1" ht="12.75" customHeight="1"/>
    <row r="170" s="63" customFormat="1" ht="12.75" customHeight="1"/>
    <row r="171" s="63" customFormat="1" ht="12.75" customHeight="1"/>
    <row r="172" s="63" customFormat="1" ht="12.75" customHeight="1"/>
    <row r="173" s="63" customFormat="1" ht="12.75" customHeight="1"/>
    <row r="174" s="63" customFormat="1" ht="12.75" customHeight="1"/>
    <row r="175" s="63" customFormat="1" ht="12.75" customHeight="1"/>
    <row r="176" s="63" customFormat="1" ht="12.75" customHeight="1"/>
    <row r="177" s="63" customFormat="1" ht="12.75" customHeight="1"/>
    <row r="178" s="63" customFormat="1" ht="12.75" customHeight="1"/>
    <row r="179" s="63" customFormat="1" ht="12.75" customHeight="1"/>
    <row r="180" s="63" customFormat="1" ht="12.75" customHeight="1"/>
    <row r="181" s="63" customFormat="1" ht="12.75" customHeight="1"/>
    <row r="182" s="63" customFormat="1" ht="12.75" customHeight="1"/>
    <row r="183" s="63" customFormat="1" ht="12.75" customHeight="1"/>
    <row r="184" s="63" customFormat="1" ht="12.75" customHeight="1"/>
    <row r="185" s="63" customFormat="1" ht="12.75" customHeight="1"/>
    <row r="186" s="63" customFormat="1" ht="12.75" customHeight="1"/>
  </sheetData>
  <sheetProtection/>
  <mergeCells count="17">
    <mergeCell ref="M6:N6"/>
    <mergeCell ref="AA6:AB6"/>
    <mergeCell ref="O6:P6"/>
    <mergeCell ref="Q6:R6"/>
    <mergeCell ref="S6:T6"/>
    <mergeCell ref="Y6:Z6"/>
    <mergeCell ref="U6:V6"/>
    <mergeCell ref="W6:X6"/>
    <mergeCell ref="B3:AB3"/>
    <mergeCell ref="C5:AB5"/>
    <mergeCell ref="A6:A7"/>
    <mergeCell ref="B6:B7"/>
    <mergeCell ref="C6:D6"/>
    <mergeCell ref="E6:F6"/>
    <mergeCell ref="G6:H6"/>
    <mergeCell ref="I6:J6"/>
    <mergeCell ref="K6:L6"/>
  </mergeCells>
  <printOptions horizontalCentered="1"/>
  <pageMargins left="0.5905511811023623" right="0.5905511811023623" top="0.7480314960629921" bottom="0.5905511811023623" header="0.5118110236220472" footer="0.5118110236220472"/>
  <pageSetup horizontalDpi="600" verticalDpi="600" orientation="landscape" paperSize="8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I1">
      <selection activeCell="T42" sqref="T42"/>
    </sheetView>
  </sheetViews>
  <sheetFormatPr defaultColWidth="9.00390625" defaultRowHeight="12.75"/>
  <cols>
    <col min="1" max="1" width="5.75390625" style="152" customWidth="1"/>
    <col min="2" max="2" width="30.00390625" style="218" customWidth="1"/>
    <col min="3" max="14" width="7.875" style="152" customWidth="1"/>
    <col min="15" max="16" width="8.625" style="152" customWidth="1"/>
    <col min="17" max="19" width="7.875" style="152" customWidth="1"/>
    <col min="20" max="20" width="8.875" style="152" customWidth="1"/>
    <col min="21" max="28" width="7.875" style="152" customWidth="1"/>
    <col min="29" max="30" width="8.625" style="152" customWidth="1"/>
    <col min="31" max="16384" width="9.125" style="152" customWidth="1"/>
  </cols>
  <sheetData>
    <row r="1" spans="9:10" ht="12.75">
      <c r="I1" s="151" t="s">
        <v>161</v>
      </c>
      <c r="J1" s="152" t="str">
        <f>b_k_jc_!B1</f>
        <v>melléklet a …/2015. (VI. …) önkormányzati rendelethez</v>
      </c>
    </row>
    <row r="3" spans="1:30" ht="12.75">
      <c r="A3" s="806" t="s">
        <v>438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</row>
    <row r="4" spans="2:29" ht="12.75">
      <c r="B4" s="233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</row>
    <row r="5" spans="1:30" ht="12.75">
      <c r="A5" s="826" t="s">
        <v>439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6"/>
      <c r="AA5" s="826"/>
      <c r="AB5" s="826"/>
      <c r="AC5" s="826"/>
      <c r="AD5" s="826"/>
    </row>
    <row r="6" spans="3:29" ht="13.5" thickBot="1"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 t="s">
        <v>75</v>
      </c>
    </row>
    <row r="7" spans="1:30" ht="36.75" customHeight="1">
      <c r="A7" s="831"/>
      <c r="B7" s="833" t="s">
        <v>103</v>
      </c>
      <c r="C7" s="833" t="str">
        <f>b_k_jc_!A49</f>
        <v>Személyi juttatások</v>
      </c>
      <c r="D7" s="833"/>
      <c r="E7" s="833" t="str">
        <f>b_k_jc_!A50</f>
        <v>Munkaadókat terhelő járulékok</v>
      </c>
      <c r="F7" s="833"/>
      <c r="G7" s="829" t="str">
        <f>b_k_jc_!A56</f>
        <v>Dologi kiadások</v>
      </c>
      <c r="H7" s="829"/>
      <c r="I7" s="829" t="str">
        <f>b_k_jc_!A57</f>
        <v>Ellátottak pénzbeli juttatásai</v>
      </c>
      <c r="J7" s="829"/>
      <c r="K7" s="829" t="str">
        <f>b_k_jc_!A58</f>
        <v>Egyéb működési célú kiadások</v>
      </c>
      <c r="L7" s="829"/>
      <c r="M7" s="830" t="str">
        <f>b_k_jc_!A59</f>
        <v>Beruházások</v>
      </c>
      <c r="N7" s="830"/>
      <c r="O7" s="829" t="str">
        <f>b_k_jc_!A60</f>
        <v>Felújítások</v>
      </c>
      <c r="P7" s="829"/>
      <c r="Q7" s="829" t="str">
        <f>b_k_jc_!A61</f>
        <v>Egyéb felhalmozási célú kiadások</v>
      </c>
      <c r="R7" s="829"/>
      <c r="S7" s="829" t="str">
        <f>b_k_jc_!A62</f>
        <v>Költségvetési kiadások:</v>
      </c>
      <c r="T7" s="829"/>
      <c r="U7" s="829" t="str">
        <f>b_k_jc_!A69</f>
        <v>Belföldi finanszírozás kiadásai</v>
      </c>
      <c r="V7" s="829"/>
      <c r="W7" s="829" t="str">
        <f>b_k_jc_!A70</f>
        <v>Külföldi finanszírozás kiadásai</v>
      </c>
      <c r="X7" s="829"/>
      <c r="Y7" s="829" t="str">
        <f>b_k_jc_!A71</f>
        <v>Adóssághoz nem kapcs.származékos ügyl.kiad.</v>
      </c>
      <c r="Z7" s="829"/>
      <c r="AA7" s="829" t="str">
        <f>b_k_jc_!A72</f>
        <v>Finanszírozási kiadások</v>
      </c>
      <c r="AB7" s="829"/>
      <c r="AC7" s="827" t="s">
        <v>107</v>
      </c>
      <c r="AD7" s="828"/>
    </row>
    <row r="8" spans="1:30" ht="27" customHeight="1" thickBot="1">
      <c r="A8" s="832"/>
      <c r="B8" s="834"/>
      <c r="C8" s="722" t="s">
        <v>536</v>
      </c>
      <c r="D8" s="722" t="s">
        <v>440</v>
      </c>
      <c r="E8" s="722" t="s">
        <v>536</v>
      </c>
      <c r="F8" s="722" t="s">
        <v>440</v>
      </c>
      <c r="G8" s="722" t="s">
        <v>536</v>
      </c>
      <c r="H8" s="722" t="s">
        <v>440</v>
      </c>
      <c r="I8" s="722" t="s">
        <v>536</v>
      </c>
      <c r="J8" s="722" t="s">
        <v>440</v>
      </c>
      <c r="K8" s="722" t="s">
        <v>536</v>
      </c>
      <c r="L8" s="722" t="s">
        <v>440</v>
      </c>
      <c r="M8" s="722" t="s">
        <v>536</v>
      </c>
      <c r="N8" s="722" t="s">
        <v>440</v>
      </c>
      <c r="O8" s="722" t="s">
        <v>536</v>
      </c>
      <c r="P8" s="722" t="s">
        <v>440</v>
      </c>
      <c r="Q8" s="722" t="s">
        <v>536</v>
      </c>
      <c r="R8" s="722" t="s">
        <v>440</v>
      </c>
      <c r="S8" s="722" t="s">
        <v>536</v>
      </c>
      <c r="T8" s="722" t="s">
        <v>440</v>
      </c>
      <c r="U8" s="722" t="s">
        <v>536</v>
      </c>
      <c r="V8" s="722" t="s">
        <v>440</v>
      </c>
      <c r="W8" s="722" t="s">
        <v>536</v>
      </c>
      <c r="X8" s="722" t="s">
        <v>440</v>
      </c>
      <c r="Y8" s="722" t="s">
        <v>536</v>
      </c>
      <c r="Z8" s="722" t="s">
        <v>440</v>
      </c>
      <c r="AA8" s="722" t="s">
        <v>536</v>
      </c>
      <c r="AB8" s="722" t="s">
        <v>440</v>
      </c>
      <c r="AC8" s="722" t="s">
        <v>536</v>
      </c>
      <c r="AD8" s="723" t="s">
        <v>440</v>
      </c>
    </row>
    <row r="9" spans="1:31" ht="12.75">
      <c r="A9" s="733"/>
      <c r="B9" s="721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702"/>
      <c r="P9" s="702"/>
      <c r="Q9" s="692"/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3"/>
      <c r="AD9" s="711"/>
      <c r="AE9" s="240"/>
    </row>
    <row r="10" spans="1:31" ht="12.75">
      <c r="A10" s="734"/>
      <c r="B10" s="717"/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9"/>
      <c r="P10" s="689"/>
      <c r="Q10" s="684"/>
      <c r="R10" s="684"/>
      <c r="S10" s="684"/>
      <c r="T10" s="684"/>
      <c r="U10" s="684"/>
      <c r="V10" s="684"/>
      <c r="W10" s="684"/>
      <c r="X10" s="684"/>
      <c r="Y10" s="684"/>
      <c r="Z10" s="684"/>
      <c r="AA10" s="684"/>
      <c r="AB10" s="684"/>
      <c r="AC10" s="685"/>
      <c r="AD10" s="713"/>
      <c r="AE10" s="240"/>
    </row>
    <row r="11" spans="1:31" s="216" customFormat="1" ht="12.75">
      <c r="A11" s="735"/>
      <c r="B11" s="718" t="str">
        <f>i_bev_!B9</f>
        <v>Polg. Hivatal</v>
      </c>
      <c r="C11" s="685">
        <v>78608</v>
      </c>
      <c r="D11" s="685">
        <f>b_k_jc_!E49</f>
        <v>79991</v>
      </c>
      <c r="E11" s="685">
        <v>20864</v>
      </c>
      <c r="F11" s="685">
        <f>b_k_jc_!E50</f>
        <v>21237</v>
      </c>
      <c r="G11" s="685">
        <v>27043</v>
      </c>
      <c r="H11" s="685">
        <f>b_k_jc_!E56</f>
        <v>27133</v>
      </c>
      <c r="I11" s="685">
        <v>0</v>
      </c>
      <c r="J11" s="685">
        <f>b_k_jc_!E57</f>
        <v>0</v>
      </c>
      <c r="K11" s="685">
        <v>0</v>
      </c>
      <c r="L11" s="685">
        <f>b_k_jc_!E58</f>
        <v>275</v>
      </c>
      <c r="M11" s="685">
        <v>0</v>
      </c>
      <c r="N11" s="685">
        <f>b_k_jc_!E59</f>
        <v>0</v>
      </c>
      <c r="O11" s="689">
        <v>0</v>
      </c>
      <c r="P11" s="689">
        <f>b_k_jc_!E60</f>
        <v>0</v>
      </c>
      <c r="Q11" s="685">
        <v>300</v>
      </c>
      <c r="R11" s="685">
        <f>b_k_jc_!E61</f>
        <v>2000</v>
      </c>
      <c r="S11" s="685">
        <f>C11+E11+G11+I11+K11+M11+O11+Q11</f>
        <v>126815</v>
      </c>
      <c r="T11" s="685">
        <f>D11+F11+H11+J11+L11+N11+P11+R11</f>
        <v>130636</v>
      </c>
      <c r="U11" s="685">
        <v>0</v>
      </c>
      <c r="V11" s="685">
        <f>b_k_jc_!E69</f>
        <v>0</v>
      </c>
      <c r="W11" s="685">
        <v>0</v>
      </c>
      <c r="X11" s="685">
        <f>b_k_jc_!E70</f>
        <v>0</v>
      </c>
      <c r="Y11" s="685">
        <v>0</v>
      </c>
      <c r="Z11" s="685">
        <f>b_k_jc_!E71</f>
        <v>0</v>
      </c>
      <c r="AA11" s="685">
        <f>U11+W11+Y11</f>
        <v>0</v>
      </c>
      <c r="AB11" s="685">
        <f>V11+X11+Z11</f>
        <v>0</v>
      </c>
      <c r="AC11" s="685">
        <f>S11+AA11</f>
        <v>126815</v>
      </c>
      <c r="AD11" s="713">
        <f>T11+AB11</f>
        <v>130636</v>
      </c>
      <c r="AE11" s="241"/>
    </row>
    <row r="12" spans="1:31" ht="12.75">
      <c r="A12" s="734"/>
      <c r="B12" s="717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9"/>
      <c r="P12" s="689"/>
      <c r="Q12" s="684"/>
      <c r="R12" s="684"/>
      <c r="S12" s="685"/>
      <c r="T12" s="685"/>
      <c r="U12" s="684"/>
      <c r="V12" s="684"/>
      <c r="W12" s="684"/>
      <c r="X12" s="684"/>
      <c r="Y12" s="684"/>
      <c r="Z12" s="684"/>
      <c r="AA12" s="685"/>
      <c r="AB12" s="685"/>
      <c r="AC12" s="685"/>
      <c r="AD12" s="713"/>
      <c r="AE12" s="240"/>
    </row>
    <row r="13" spans="1:31" s="216" customFormat="1" ht="12.75">
      <c r="A13" s="735"/>
      <c r="B13" s="718" t="str">
        <f>i_bev_!B11</f>
        <v>Wass A. Műv. K.</v>
      </c>
      <c r="C13" s="685">
        <v>16021</v>
      </c>
      <c r="D13" s="685">
        <f>b_k_jc_!F49</f>
        <v>16328</v>
      </c>
      <c r="E13" s="685">
        <v>4211</v>
      </c>
      <c r="F13" s="685">
        <f>b_k_jc_!F50</f>
        <v>4294</v>
      </c>
      <c r="G13" s="685">
        <v>32220</v>
      </c>
      <c r="H13" s="685">
        <f>b_k_jc_!F56</f>
        <v>32464</v>
      </c>
      <c r="I13" s="685">
        <v>0</v>
      </c>
      <c r="J13" s="685">
        <f>b_k_jc_!F57</f>
        <v>0</v>
      </c>
      <c r="K13" s="685">
        <v>0</v>
      </c>
      <c r="L13" s="685">
        <f>b_k_jc_!F58</f>
        <v>0</v>
      </c>
      <c r="M13" s="685">
        <v>0</v>
      </c>
      <c r="N13" s="685">
        <f>b_k_jc_!F59</f>
        <v>0</v>
      </c>
      <c r="O13" s="689">
        <v>0</v>
      </c>
      <c r="P13" s="689">
        <f>b_k_jc_!F60</f>
        <v>0</v>
      </c>
      <c r="Q13" s="685">
        <v>0</v>
      </c>
      <c r="R13" s="685">
        <f>b_k_jc_!F61</f>
        <v>0</v>
      </c>
      <c r="S13" s="685">
        <f>C13+E13+G13+I13+K13+M13+O13+Q13</f>
        <v>52452</v>
      </c>
      <c r="T13" s="685">
        <f>D13+F13+H13+J13+L13+N13+P13+R13</f>
        <v>53086</v>
      </c>
      <c r="U13" s="685">
        <v>0</v>
      </c>
      <c r="V13" s="685">
        <f>b_k_jc_!F69</f>
        <v>0</v>
      </c>
      <c r="W13" s="685">
        <v>0</v>
      </c>
      <c r="X13" s="685">
        <f>b_k_jc_!F70</f>
        <v>0</v>
      </c>
      <c r="Y13" s="685">
        <v>0</v>
      </c>
      <c r="Z13" s="685">
        <f>b_k_jc_!F71</f>
        <v>0</v>
      </c>
      <c r="AA13" s="685">
        <f>U13+W13+Y13</f>
        <v>0</v>
      </c>
      <c r="AB13" s="685">
        <f>V13+X13+Z13</f>
        <v>0</v>
      </c>
      <c r="AC13" s="685">
        <f>S13+AA13</f>
        <v>52452</v>
      </c>
      <c r="AD13" s="713">
        <f>T13+AB13</f>
        <v>53086</v>
      </c>
      <c r="AE13" s="241"/>
    </row>
    <row r="14" spans="1:31" ht="12.75">
      <c r="A14" s="734"/>
      <c r="B14" s="717"/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9"/>
      <c r="P14" s="689"/>
      <c r="Q14" s="684"/>
      <c r="R14" s="684"/>
      <c r="S14" s="685"/>
      <c r="T14" s="685"/>
      <c r="U14" s="684"/>
      <c r="V14" s="684"/>
      <c r="W14" s="684"/>
      <c r="X14" s="684"/>
      <c r="Y14" s="684"/>
      <c r="Z14" s="684"/>
      <c r="AA14" s="685"/>
      <c r="AB14" s="685"/>
      <c r="AC14" s="685"/>
      <c r="AD14" s="713"/>
      <c r="AE14" s="240"/>
    </row>
    <row r="15" spans="1:31" s="216" customFormat="1" ht="12.75">
      <c r="A15" s="735"/>
      <c r="B15" s="718" t="str">
        <f>i_bev_!B13</f>
        <v>Gyöngyszem Óvoda</v>
      </c>
      <c r="C15" s="685">
        <v>80622</v>
      </c>
      <c r="D15" s="685">
        <f>b_k_jc_!G49</f>
        <v>80851</v>
      </c>
      <c r="E15" s="685">
        <v>27122</v>
      </c>
      <c r="F15" s="685">
        <f>b_k_jc_!G50</f>
        <v>27183</v>
      </c>
      <c r="G15" s="685">
        <v>9519</v>
      </c>
      <c r="H15" s="685">
        <f>b_k_jc_!G56</f>
        <v>9846</v>
      </c>
      <c r="I15" s="685">
        <v>0</v>
      </c>
      <c r="J15" s="685">
        <f>b_k_jc_!G57</f>
        <v>0</v>
      </c>
      <c r="K15" s="685">
        <v>0</v>
      </c>
      <c r="L15" s="684">
        <f>b_k_jc_!G58</f>
        <v>0</v>
      </c>
      <c r="M15" s="685">
        <v>0</v>
      </c>
      <c r="N15" s="685">
        <f>b_k_jc_!G59</f>
        <v>0</v>
      </c>
      <c r="O15" s="689">
        <v>0</v>
      </c>
      <c r="P15" s="689">
        <f>b_k_jc_!G60</f>
        <v>0</v>
      </c>
      <c r="Q15" s="685">
        <v>0</v>
      </c>
      <c r="R15" s="685">
        <f>b_k_jc_!G61</f>
        <v>0</v>
      </c>
      <c r="S15" s="685">
        <f>C15+E15+G15+I15+K15+M15+O15+Q15</f>
        <v>117263</v>
      </c>
      <c r="T15" s="685">
        <f>D15+F15+H15+J15+L15+N15+P15+R15</f>
        <v>117880</v>
      </c>
      <c r="U15" s="685">
        <v>0</v>
      </c>
      <c r="V15" s="685">
        <f>b_k_jc_!G69</f>
        <v>0</v>
      </c>
      <c r="W15" s="685">
        <v>0</v>
      </c>
      <c r="X15" s="685">
        <f>b_k_jc_!G70</f>
        <v>0</v>
      </c>
      <c r="Y15" s="685">
        <v>0</v>
      </c>
      <c r="Z15" s="685">
        <f>b_k_jc_!G71</f>
        <v>0</v>
      </c>
      <c r="AA15" s="685">
        <f>U15+W15+Y15</f>
        <v>0</v>
      </c>
      <c r="AB15" s="685">
        <f>V15+X15+Z15</f>
        <v>0</v>
      </c>
      <c r="AC15" s="685">
        <f>S15+AA15</f>
        <v>117263</v>
      </c>
      <c r="AD15" s="713">
        <f>T15+AB15</f>
        <v>117880</v>
      </c>
      <c r="AE15" s="241"/>
    </row>
    <row r="16" spans="1:31" ht="13.5" thickBot="1">
      <c r="A16" s="736"/>
      <c r="B16" s="724"/>
      <c r="C16" s="698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725"/>
      <c r="P16" s="725"/>
      <c r="Q16" s="698"/>
      <c r="R16" s="698"/>
      <c r="S16" s="698"/>
      <c r="T16" s="698"/>
      <c r="U16" s="698"/>
      <c r="V16" s="698"/>
      <c r="W16" s="698"/>
      <c r="X16" s="698"/>
      <c r="Y16" s="698"/>
      <c r="Z16" s="698"/>
      <c r="AA16" s="698"/>
      <c r="AB16" s="698"/>
      <c r="AC16" s="699"/>
      <c r="AD16" s="714"/>
      <c r="AE16" s="240"/>
    </row>
    <row r="17" spans="1:31" s="216" customFormat="1" ht="13.5" thickBot="1">
      <c r="A17" s="726"/>
      <c r="B17" s="727" t="str">
        <f>i_bev_!B15</f>
        <v>Önkorm. fea össz.</v>
      </c>
      <c r="C17" s="728">
        <f>SUM(C18:C30)</f>
        <v>93603</v>
      </c>
      <c r="D17" s="728">
        <f aca="true" t="shared" si="0" ref="D17:N17">SUM(D18:D30)</f>
        <v>126681</v>
      </c>
      <c r="E17" s="728">
        <f t="shared" si="0"/>
        <v>24587</v>
      </c>
      <c r="F17" s="728">
        <f t="shared" si="0"/>
        <v>29552</v>
      </c>
      <c r="G17" s="728">
        <f t="shared" si="0"/>
        <v>229266</v>
      </c>
      <c r="H17" s="728">
        <f t="shared" si="0"/>
        <v>233269</v>
      </c>
      <c r="I17" s="728">
        <f t="shared" si="0"/>
        <v>9614</v>
      </c>
      <c r="J17" s="728">
        <f t="shared" si="0"/>
        <v>16538</v>
      </c>
      <c r="K17" s="728">
        <f t="shared" si="0"/>
        <v>329686</v>
      </c>
      <c r="L17" s="728">
        <f t="shared" si="0"/>
        <v>371498</v>
      </c>
      <c r="M17" s="728">
        <f t="shared" si="0"/>
        <v>282170</v>
      </c>
      <c r="N17" s="728">
        <f t="shared" si="0"/>
        <v>286992</v>
      </c>
      <c r="O17" s="705">
        <f aca="true" t="shared" si="1" ref="O17:U17">SUM(O18:O30)</f>
        <v>52466</v>
      </c>
      <c r="P17" s="705">
        <f t="shared" si="1"/>
        <v>60722</v>
      </c>
      <c r="Q17" s="728">
        <f t="shared" si="1"/>
        <v>7790</v>
      </c>
      <c r="R17" s="728">
        <f t="shared" si="1"/>
        <v>12230</v>
      </c>
      <c r="S17" s="728">
        <f t="shared" si="1"/>
        <v>1029182</v>
      </c>
      <c r="T17" s="728">
        <f t="shared" si="1"/>
        <v>1137482</v>
      </c>
      <c r="U17" s="728">
        <f t="shared" si="1"/>
        <v>254586</v>
      </c>
      <c r="V17" s="728">
        <f aca="true" t="shared" si="2" ref="V17:AB17">SUM(V18:V30)</f>
        <v>574731</v>
      </c>
      <c r="W17" s="728">
        <f t="shared" si="2"/>
        <v>0</v>
      </c>
      <c r="X17" s="728">
        <f t="shared" si="2"/>
        <v>0</v>
      </c>
      <c r="Y17" s="728">
        <f t="shared" si="2"/>
        <v>0</v>
      </c>
      <c r="Z17" s="728">
        <f t="shared" si="2"/>
        <v>0</v>
      </c>
      <c r="AA17" s="728">
        <f t="shared" si="2"/>
        <v>254586</v>
      </c>
      <c r="AB17" s="728">
        <f t="shared" si="2"/>
        <v>574731</v>
      </c>
      <c r="AC17" s="728">
        <f>SUM(AC18:AC30)</f>
        <v>1283768</v>
      </c>
      <c r="AD17" s="710">
        <f>SUM(AD18:AD30)</f>
        <v>1712213</v>
      </c>
      <c r="AE17" s="241"/>
    </row>
    <row r="18" spans="1:31" ht="12.75">
      <c r="A18" s="733" t="s">
        <v>240</v>
      </c>
      <c r="B18" s="721" t="str">
        <f>i_bev_!B16</f>
        <v>Önk. jogalk., önk. ig. tev.</v>
      </c>
      <c r="C18" s="692">
        <v>24227</v>
      </c>
      <c r="D18" s="692">
        <f>b_k_jc_!I49</f>
        <v>24607</v>
      </c>
      <c r="E18" s="692">
        <v>6698</v>
      </c>
      <c r="F18" s="692">
        <f>b_k_jc_!I50</f>
        <v>6892</v>
      </c>
      <c r="G18" s="692">
        <v>67259</v>
      </c>
      <c r="H18" s="692">
        <f>b_k_jc_!I56</f>
        <v>67259</v>
      </c>
      <c r="I18" s="692">
        <v>350</v>
      </c>
      <c r="J18" s="692">
        <f>b_k_jc_!I57</f>
        <v>1442</v>
      </c>
      <c r="K18" s="692">
        <v>325986</v>
      </c>
      <c r="L18" s="692">
        <f>b_k_jc_!I58</f>
        <v>367798</v>
      </c>
      <c r="M18" s="692">
        <v>88710</v>
      </c>
      <c r="N18" s="692">
        <f>b_k_jc_!I59</f>
        <v>90816</v>
      </c>
      <c r="O18" s="702">
        <v>0</v>
      </c>
      <c r="P18" s="702">
        <f>b_k_jc_!I60</f>
        <v>0</v>
      </c>
      <c r="Q18" s="692">
        <v>6790</v>
      </c>
      <c r="R18" s="692">
        <f>b_k_jc_!I61</f>
        <v>11230</v>
      </c>
      <c r="S18" s="692">
        <f>C18+E18+G18+I18+K18+M18+O18+Q18</f>
        <v>520020</v>
      </c>
      <c r="T18" s="692">
        <f>D18+F18+H18+J18+L18+N18+P18+R18</f>
        <v>570044</v>
      </c>
      <c r="U18" s="692">
        <v>254586</v>
      </c>
      <c r="V18" s="692">
        <f>b_k_jc_!I69</f>
        <v>574731</v>
      </c>
      <c r="W18" s="692">
        <v>0</v>
      </c>
      <c r="X18" s="692">
        <f>b_k_jc_!I70</f>
        <v>0</v>
      </c>
      <c r="Y18" s="692">
        <v>0</v>
      </c>
      <c r="Z18" s="692">
        <f>b_k_jc_!I71</f>
        <v>0</v>
      </c>
      <c r="AA18" s="692">
        <f>U18+W18+Y18</f>
        <v>254586</v>
      </c>
      <c r="AB18" s="692">
        <f>V18+X18+Z18</f>
        <v>574731</v>
      </c>
      <c r="AC18" s="693">
        <f>S18+AA18</f>
        <v>774606</v>
      </c>
      <c r="AD18" s="711">
        <f>T18+AB18</f>
        <v>1144775</v>
      </c>
      <c r="AE18" s="240"/>
    </row>
    <row r="19" spans="1:31" ht="12.75">
      <c r="A19" s="734"/>
      <c r="B19" s="717" t="str">
        <f>i_bev_!B17</f>
        <v>Lakó és nem l. ing. kezelése</v>
      </c>
      <c r="C19" s="684">
        <v>0</v>
      </c>
      <c r="D19" s="684">
        <f>b_k_jc_!J49</f>
        <v>0</v>
      </c>
      <c r="E19" s="684">
        <v>0</v>
      </c>
      <c r="F19" s="684">
        <f>b_k_jc_!J50</f>
        <v>0</v>
      </c>
      <c r="G19" s="684">
        <v>6622</v>
      </c>
      <c r="H19" s="684">
        <f>b_k_jc_!J56</f>
        <v>6622</v>
      </c>
      <c r="I19" s="684">
        <v>0</v>
      </c>
      <c r="J19" s="684">
        <f>b_k_jc_!J57</f>
        <v>0</v>
      </c>
      <c r="K19" s="684">
        <v>0</v>
      </c>
      <c r="L19" s="684">
        <f>b_k_jc_!J58</f>
        <v>0</v>
      </c>
      <c r="M19" s="684">
        <v>56538</v>
      </c>
      <c r="N19" s="684">
        <f>b_k_jc_!J59</f>
        <v>54923</v>
      </c>
      <c r="O19" s="719">
        <v>21209</v>
      </c>
      <c r="P19" s="689">
        <f>b_k_jc_!J60</f>
        <v>21573</v>
      </c>
      <c r="Q19" s="684">
        <v>0</v>
      </c>
      <c r="R19" s="684">
        <f>b_k_jc_!J61</f>
        <v>0</v>
      </c>
      <c r="S19" s="684">
        <f aca="true" t="shared" si="3" ref="S19:S30">C19+E19+G19+I19+K19+M19+O19+Q19</f>
        <v>84369</v>
      </c>
      <c r="T19" s="684">
        <f aca="true" t="shared" si="4" ref="T19:T30">D19+F19+H19+J19+L19+N19+P19+R19</f>
        <v>83118</v>
      </c>
      <c r="U19" s="684">
        <v>0</v>
      </c>
      <c r="V19" s="684">
        <f>b_k_jc_!J69</f>
        <v>0</v>
      </c>
      <c r="W19" s="684">
        <v>0</v>
      </c>
      <c r="X19" s="684">
        <f>b_k_jc_!J70</f>
        <v>0</v>
      </c>
      <c r="Y19" s="684">
        <v>0</v>
      </c>
      <c r="Z19" s="684">
        <f>b_k_jc_!J71</f>
        <v>0</v>
      </c>
      <c r="AA19" s="684">
        <f aca="true" t="shared" si="5" ref="AA19:AA30">U19+W19+Y19</f>
        <v>0</v>
      </c>
      <c r="AB19" s="684">
        <f aca="true" t="shared" si="6" ref="AB19:AB30">V19+X19+Z19</f>
        <v>0</v>
      </c>
      <c r="AC19" s="685">
        <f aca="true" t="shared" si="7" ref="AC19:AC30">S19+AA19</f>
        <v>84369</v>
      </c>
      <c r="AD19" s="713">
        <f aca="true" t="shared" si="8" ref="AD19:AD30">T19+AB19</f>
        <v>83118</v>
      </c>
      <c r="AE19" s="240"/>
    </row>
    <row r="20" spans="1:31" ht="12.75">
      <c r="A20" s="734"/>
      <c r="B20" s="717" t="str">
        <f>i_bev_!B18</f>
        <v>Intézm. Étk.  (konyha)</v>
      </c>
      <c r="C20" s="684">
        <v>9465</v>
      </c>
      <c r="D20" s="684">
        <f>b_k_jc_!K49</f>
        <v>9580</v>
      </c>
      <c r="E20" s="684">
        <v>2549</v>
      </c>
      <c r="F20" s="684">
        <f>b_k_jc_!K50</f>
        <v>2580</v>
      </c>
      <c r="G20" s="684">
        <v>35225</v>
      </c>
      <c r="H20" s="684">
        <f>b_k_jc_!K56</f>
        <v>35225</v>
      </c>
      <c r="I20" s="684">
        <v>0</v>
      </c>
      <c r="J20" s="684">
        <f>b_k_jc_!K57</f>
        <v>0</v>
      </c>
      <c r="K20" s="684">
        <v>0</v>
      </c>
      <c r="L20" s="684">
        <f>b_k_jc_!K58</f>
        <v>0</v>
      </c>
      <c r="M20" s="684">
        <v>0</v>
      </c>
      <c r="N20" s="684">
        <f>b_k_jc_!K59</f>
        <v>2085</v>
      </c>
      <c r="O20" s="689">
        <v>0</v>
      </c>
      <c r="P20" s="689">
        <f>b_k_jc_!K60</f>
        <v>0</v>
      </c>
      <c r="Q20" s="684">
        <v>0</v>
      </c>
      <c r="R20" s="684">
        <f>b_k_jc_!K61</f>
        <v>0</v>
      </c>
      <c r="S20" s="684">
        <f t="shared" si="3"/>
        <v>47239</v>
      </c>
      <c r="T20" s="684">
        <f t="shared" si="4"/>
        <v>49470</v>
      </c>
      <c r="U20" s="684">
        <v>0</v>
      </c>
      <c r="V20" s="684">
        <f>b_k_jc_!K69</f>
        <v>0</v>
      </c>
      <c r="W20" s="684">
        <v>0</v>
      </c>
      <c r="X20" s="684">
        <f>b_k_jc_!K70</f>
        <v>0</v>
      </c>
      <c r="Y20" s="684">
        <v>0</v>
      </c>
      <c r="Z20" s="684">
        <f>b_k_jc_!K71</f>
        <v>0</v>
      </c>
      <c r="AA20" s="684">
        <f t="shared" si="5"/>
        <v>0</v>
      </c>
      <c r="AB20" s="684">
        <f t="shared" si="6"/>
        <v>0</v>
      </c>
      <c r="AC20" s="685">
        <f t="shared" si="7"/>
        <v>47239</v>
      </c>
      <c r="AD20" s="713">
        <f t="shared" si="8"/>
        <v>49470</v>
      </c>
      <c r="AE20" s="240"/>
    </row>
    <row r="21" spans="1:31" ht="12.75">
      <c r="A21" s="734"/>
      <c r="B21" s="717" t="str">
        <f>i_bev_!B19</f>
        <v>Közutak fenntart. üz., fejlesztése</v>
      </c>
      <c r="C21" s="684">
        <v>0</v>
      </c>
      <c r="D21" s="684">
        <f>b_k_jc_!L49</f>
        <v>0</v>
      </c>
      <c r="E21" s="684">
        <v>0</v>
      </c>
      <c r="F21" s="684">
        <f>b_k_jc_!L50</f>
        <v>0</v>
      </c>
      <c r="G21" s="684">
        <v>2286</v>
      </c>
      <c r="H21" s="684">
        <f>b_k_jc_!L56</f>
        <v>2286</v>
      </c>
      <c r="I21" s="684">
        <v>0</v>
      </c>
      <c r="J21" s="684">
        <f>b_k_jc_!L57</f>
        <v>0</v>
      </c>
      <c r="K21" s="684">
        <v>0</v>
      </c>
      <c r="L21" s="684">
        <f>b_k_jc_!L58</f>
        <v>0</v>
      </c>
      <c r="M21" s="684">
        <v>39561</v>
      </c>
      <c r="N21" s="684">
        <f>b_k_jc_!L59</f>
        <v>39561</v>
      </c>
      <c r="O21" s="689">
        <v>8890</v>
      </c>
      <c r="P21" s="689">
        <f>b_k_jc_!L60</f>
        <v>11647</v>
      </c>
      <c r="Q21" s="684">
        <v>0</v>
      </c>
      <c r="R21" s="684">
        <f>b_k_jc_!L61</f>
        <v>0</v>
      </c>
      <c r="S21" s="684">
        <f t="shared" si="3"/>
        <v>50737</v>
      </c>
      <c r="T21" s="684">
        <f t="shared" si="4"/>
        <v>53494</v>
      </c>
      <c r="U21" s="684">
        <v>0</v>
      </c>
      <c r="V21" s="684">
        <f>b_k_jc_!L69</f>
        <v>0</v>
      </c>
      <c r="W21" s="684">
        <v>0</v>
      </c>
      <c r="X21" s="684">
        <f>b_k_jc_!L70</f>
        <v>0</v>
      </c>
      <c r="Y21" s="684">
        <v>0</v>
      </c>
      <c r="Z21" s="684">
        <f>b_k_jc_!L71</f>
        <v>0</v>
      </c>
      <c r="AA21" s="684">
        <f t="shared" si="5"/>
        <v>0</v>
      </c>
      <c r="AB21" s="684">
        <f t="shared" si="6"/>
        <v>0</v>
      </c>
      <c r="AC21" s="685">
        <f t="shared" si="7"/>
        <v>50737</v>
      </c>
      <c r="AD21" s="713">
        <f t="shared" si="8"/>
        <v>53494</v>
      </c>
      <c r="AE21" s="240"/>
    </row>
    <row r="22" spans="1:31" ht="12.75">
      <c r="A22" s="734"/>
      <c r="B22" s="717" t="str">
        <f>i_bev_!B20</f>
        <v>Szociális ellát. (pénzb., term., étk.)</v>
      </c>
      <c r="C22" s="684">
        <v>3001</v>
      </c>
      <c r="D22" s="684">
        <f>b_k_jc_!M49</f>
        <v>3075</v>
      </c>
      <c r="E22" s="684">
        <v>817</v>
      </c>
      <c r="F22" s="684">
        <f>b_k_jc_!M50</f>
        <v>837</v>
      </c>
      <c r="G22" s="684">
        <v>8871</v>
      </c>
      <c r="H22" s="684">
        <f>b_k_jc_!M56</f>
        <v>8871</v>
      </c>
      <c r="I22" s="684">
        <v>9264</v>
      </c>
      <c r="J22" s="684">
        <f>b_k_jc_!M57</f>
        <v>15096</v>
      </c>
      <c r="K22" s="684">
        <v>0</v>
      </c>
      <c r="L22" s="684">
        <f>b_k_jc_!M58</f>
        <v>0</v>
      </c>
      <c r="M22" s="684">
        <v>0</v>
      </c>
      <c r="N22" s="684">
        <f>b_k_jc_!M59</f>
        <v>0</v>
      </c>
      <c r="O22" s="689">
        <v>0</v>
      </c>
      <c r="P22" s="689">
        <f>b_k_jc_!M60</f>
        <v>0</v>
      </c>
      <c r="Q22" s="684">
        <v>0</v>
      </c>
      <c r="R22" s="684">
        <f>b_k_jc_!M61</f>
        <v>0</v>
      </c>
      <c r="S22" s="684">
        <f t="shared" si="3"/>
        <v>21953</v>
      </c>
      <c r="T22" s="684">
        <f t="shared" si="4"/>
        <v>27879</v>
      </c>
      <c r="U22" s="684">
        <v>0</v>
      </c>
      <c r="V22" s="684">
        <f>b_k_jc_!M69</f>
        <v>0</v>
      </c>
      <c r="W22" s="684">
        <v>0</v>
      </c>
      <c r="X22" s="684">
        <f>b_k_jc_!M70</f>
        <v>0</v>
      </c>
      <c r="Y22" s="684">
        <v>0</v>
      </c>
      <c r="Z22" s="684">
        <f>b_k_jc_!M71</f>
        <v>0</v>
      </c>
      <c r="AA22" s="684">
        <f t="shared" si="5"/>
        <v>0</v>
      </c>
      <c r="AB22" s="684">
        <f t="shared" si="6"/>
        <v>0</v>
      </c>
      <c r="AC22" s="685">
        <f t="shared" si="7"/>
        <v>21953</v>
      </c>
      <c r="AD22" s="713">
        <f t="shared" si="8"/>
        <v>27879</v>
      </c>
      <c r="AE22" s="240"/>
    </row>
    <row r="23" spans="1:31" ht="12.75">
      <c r="A23" s="734"/>
      <c r="B23" s="717" t="str">
        <f>i_bev_!B21</f>
        <v>Zöldter. kez., közvil., köztem.</v>
      </c>
      <c r="C23" s="684">
        <v>8237</v>
      </c>
      <c r="D23" s="684">
        <f>b_k_jc_!N49</f>
        <v>8561</v>
      </c>
      <c r="E23" s="684">
        <v>2239</v>
      </c>
      <c r="F23" s="684">
        <f>b_k_jc_!N50</f>
        <v>2326</v>
      </c>
      <c r="G23" s="684">
        <v>25685</v>
      </c>
      <c r="H23" s="684">
        <f>b_k_jc_!N56</f>
        <v>25685</v>
      </c>
      <c r="I23" s="684">
        <v>0</v>
      </c>
      <c r="J23" s="684">
        <f>b_k_jc_!N57</f>
        <v>0</v>
      </c>
      <c r="K23" s="684">
        <v>0</v>
      </c>
      <c r="L23" s="684">
        <f>b_k_jc_!N58</f>
        <v>0</v>
      </c>
      <c r="M23" s="684">
        <v>0</v>
      </c>
      <c r="N23" s="684">
        <f>b_k_jc_!N59</f>
        <v>0</v>
      </c>
      <c r="O23" s="689">
        <v>1905</v>
      </c>
      <c r="P23" s="689">
        <f>b_k_jc_!N60</f>
        <v>1905</v>
      </c>
      <c r="Q23" s="684">
        <v>0</v>
      </c>
      <c r="R23" s="684">
        <f>b_k_jc_!N61</f>
        <v>0</v>
      </c>
      <c r="S23" s="684">
        <f t="shared" si="3"/>
        <v>38066</v>
      </c>
      <c r="T23" s="684">
        <f t="shared" si="4"/>
        <v>38477</v>
      </c>
      <c r="U23" s="684">
        <v>0</v>
      </c>
      <c r="V23" s="684">
        <f>b_k_jc_!N69</f>
        <v>0</v>
      </c>
      <c r="W23" s="684">
        <v>0</v>
      </c>
      <c r="X23" s="684">
        <f>b_k_jc_!N70</f>
        <v>0</v>
      </c>
      <c r="Y23" s="684">
        <v>0</v>
      </c>
      <c r="Z23" s="684">
        <f>b_k_jc_!N71</f>
        <v>0</v>
      </c>
      <c r="AA23" s="684">
        <f t="shared" si="5"/>
        <v>0</v>
      </c>
      <c r="AB23" s="684">
        <f t="shared" si="6"/>
        <v>0</v>
      </c>
      <c r="AC23" s="685">
        <f t="shared" si="7"/>
        <v>38066</v>
      </c>
      <c r="AD23" s="713">
        <f t="shared" si="8"/>
        <v>38477</v>
      </c>
      <c r="AE23" s="240"/>
    </row>
    <row r="24" spans="1:31" ht="12.75">
      <c r="A24" s="734"/>
      <c r="B24" s="717" t="str">
        <f>i_bev_!B22</f>
        <v>Városgazd. egyéb</v>
      </c>
      <c r="C24" s="684">
        <v>15836</v>
      </c>
      <c r="D24" s="684">
        <f>b_k_jc_!O49</f>
        <v>17291</v>
      </c>
      <c r="E24" s="684">
        <v>4182</v>
      </c>
      <c r="F24" s="684">
        <f>b_k_jc_!O50</f>
        <v>4575</v>
      </c>
      <c r="G24" s="684">
        <v>19840</v>
      </c>
      <c r="H24" s="684">
        <f>b_k_jc_!O56</f>
        <v>20237</v>
      </c>
      <c r="I24" s="684">
        <v>0</v>
      </c>
      <c r="J24" s="684">
        <f>b_k_jc_!O57</f>
        <v>0</v>
      </c>
      <c r="K24" s="684">
        <v>0</v>
      </c>
      <c r="L24" s="684">
        <f>b_k_jc_!O58</f>
        <v>0</v>
      </c>
      <c r="M24" s="684">
        <v>381</v>
      </c>
      <c r="N24" s="684">
        <f>b_k_jc_!O59</f>
        <v>1040</v>
      </c>
      <c r="O24" s="689">
        <v>0</v>
      </c>
      <c r="P24" s="689">
        <f>b_k_jc_!O60</f>
        <v>0</v>
      </c>
      <c r="Q24" s="684">
        <v>0</v>
      </c>
      <c r="R24" s="684">
        <f>b_k_jc_!O61</f>
        <v>0</v>
      </c>
      <c r="S24" s="684">
        <f t="shared" si="3"/>
        <v>40239</v>
      </c>
      <c r="T24" s="684">
        <f t="shared" si="4"/>
        <v>43143</v>
      </c>
      <c r="U24" s="684">
        <v>0</v>
      </c>
      <c r="V24" s="684">
        <f>b_k_jc_!O69</f>
        <v>0</v>
      </c>
      <c r="W24" s="684">
        <v>0</v>
      </c>
      <c r="X24" s="684">
        <f>b_k_jc_!O70</f>
        <v>0</v>
      </c>
      <c r="Y24" s="684">
        <v>0</v>
      </c>
      <c r="Z24" s="684">
        <f>b_k_jc_!O71</f>
        <v>0</v>
      </c>
      <c r="AA24" s="684">
        <f t="shared" si="5"/>
        <v>0</v>
      </c>
      <c r="AB24" s="684">
        <f t="shared" si="6"/>
        <v>0</v>
      </c>
      <c r="AC24" s="685">
        <f t="shared" si="7"/>
        <v>40239</v>
      </c>
      <c r="AD24" s="713">
        <f t="shared" si="8"/>
        <v>43143</v>
      </c>
      <c r="AE24" s="240"/>
    </row>
    <row r="25" spans="1:31" ht="12.75">
      <c r="A25" s="734"/>
      <c r="B25" s="717" t="str">
        <f>i_bev_!B23</f>
        <v>Intézmény üz. (PSÁI, TMG)</v>
      </c>
      <c r="C25" s="684">
        <v>10357</v>
      </c>
      <c r="D25" s="684">
        <f>b_k_jc_!P49</f>
        <v>10535</v>
      </c>
      <c r="E25" s="684">
        <v>2787</v>
      </c>
      <c r="F25" s="684">
        <f>b_k_jc_!P50</f>
        <v>2835</v>
      </c>
      <c r="G25" s="684">
        <v>31331</v>
      </c>
      <c r="H25" s="684">
        <f>b_k_jc_!P56</f>
        <v>31331</v>
      </c>
      <c r="I25" s="684">
        <v>0</v>
      </c>
      <c r="J25" s="684">
        <f>b_k_jc_!P57</f>
        <v>0</v>
      </c>
      <c r="K25" s="684">
        <v>0</v>
      </c>
      <c r="L25" s="684">
        <f>b_k_jc_!P58</f>
        <v>0</v>
      </c>
      <c r="M25" s="684">
        <v>0</v>
      </c>
      <c r="N25" s="684">
        <f>b_k_jc_!P59</f>
        <v>183</v>
      </c>
      <c r="O25" s="689">
        <v>0</v>
      </c>
      <c r="P25" s="689">
        <f>b_k_jc_!P60</f>
        <v>3205</v>
      </c>
      <c r="Q25" s="684">
        <v>0</v>
      </c>
      <c r="R25" s="684">
        <f>b_k_jc_!P61</f>
        <v>0</v>
      </c>
      <c r="S25" s="684">
        <f t="shared" si="3"/>
        <v>44475</v>
      </c>
      <c r="T25" s="684">
        <f t="shared" si="4"/>
        <v>48089</v>
      </c>
      <c r="U25" s="684">
        <v>0</v>
      </c>
      <c r="V25" s="684">
        <f>b_k_jc_!P69</f>
        <v>0</v>
      </c>
      <c r="W25" s="684">
        <v>0</v>
      </c>
      <c r="X25" s="684">
        <f>b_k_jc_!P70</f>
        <v>0</v>
      </c>
      <c r="Y25" s="684">
        <v>0</v>
      </c>
      <c r="Z25" s="684">
        <f>b_k_jc_!P71</f>
        <v>0</v>
      </c>
      <c r="AA25" s="684">
        <f t="shared" si="5"/>
        <v>0</v>
      </c>
      <c r="AB25" s="684">
        <f t="shared" si="6"/>
        <v>0</v>
      </c>
      <c r="AC25" s="685">
        <f t="shared" si="7"/>
        <v>44475</v>
      </c>
      <c r="AD25" s="713">
        <f t="shared" si="8"/>
        <v>48089</v>
      </c>
      <c r="AE25" s="240"/>
    </row>
    <row r="26" spans="1:31" ht="12.75">
      <c r="A26" s="734"/>
      <c r="B26" s="717" t="str">
        <f>i_bev_!B24</f>
        <v>Sport-csarnok</v>
      </c>
      <c r="C26" s="684">
        <v>7561</v>
      </c>
      <c r="D26" s="684">
        <f>b_k_jc_!Q49</f>
        <v>7608</v>
      </c>
      <c r="E26" s="684">
        <v>2031</v>
      </c>
      <c r="F26" s="684">
        <f>b_k_jc_!Q50</f>
        <v>2044</v>
      </c>
      <c r="G26" s="684">
        <v>3702</v>
      </c>
      <c r="H26" s="684">
        <f>b_k_jc_!Q56</f>
        <v>3702</v>
      </c>
      <c r="I26" s="684">
        <v>0</v>
      </c>
      <c r="J26" s="684">
        <f>b_k_jc_!Q57</f>
        <v>0</v>
      </c>
      <c r="K26" s="684">
        <v>0</v>
      </c>
      <c r="L26" s="684">
        <f>b_k_jc_!Q58</f>
        <v>0</v>
      </c>
      <c r="M26" s="684">
        <v>460</v>
      </c>
      <c r="N26" s="684">
        <f>b_k_jc_!Q59</f>
        <v>460</v>
      </c>
      <c r="O26" s="689">
        <v>0</v>
      </c>
      <c r="P26" s="689">
        <f>b_k_jc_!Q60</f>
        <v>0</v>
      </c>
      <c r="Q26" s="684">
        <v>0</v>
      </c>
      <c r="R26" s="684">
        <f>b_k_jc_!Q61</f>
        <v>0</v>
      </c>
      <c r="S26" s="684">
        <f t="shared" si="3"/>
        <v>13754</v>
      </c>
      <c r="T26" s="684">
        <f t="shared" si="4"/>
        <v>13814</v>
      </c>
      <c r="U26" s="684">
        <v>0</v>
      </c>
      <c r="V26" s="684">
        <f>b_k_jc_!Q69</f>
        <v>0</v>
      </c>
      <c r="W26" s="684">
        <v>0</v>
      </c>
      <c r="X26" s="684">
        <f>b_k_jc_!Q70</f>
        <v>0</v>
      </c>
      <c r="Y26" s="684">
        <v>0</v>
      </c>
      <c r="Z26" s="684">
        <f>b_k_jc_!Q71</f>
        <v>0</v>
      </c>
      <c r="AA26" s="684">
        <f t="shared" si="5"/>
        <v>0</v>
      </c>
      <c r="AB26" s="684">
        <f t="shared" si="6"/>
        <v>0</v>
      </c>
      <c r="AC26" s="685">
        <f t="shared" si="7"/>
        <v>13754</v>
      </c>
      <c r="AD26" s="713">
        <f t="shared" si="8"/>
        <v>13814</v>
      </c>
      <c r="AE26" s="240"/>
    </row>
    <row r="27" spans="1:31" ht="12.75">
      <c r="A27" s="734"/>
      <c r="B27" s="717" t="str">
        <f>i_bev_!B25</f>
        <v>Család és nővéd., ifj. eü.</v>
      </c>
      <c r="C27" s="684">
        <v>9364</v>
      </c>
      <c r="D27" s="684">
        <f>b_k_jc_!R49</f>
        <v>9410</v>
      </c>
      <c r="E27" s="684">
        <v>2492</v>
      </c>
      <c r="F27" s="684">
        <f>b_k_jc_!R50</f>
        <v>2505</v>
      </c>
      <c r="G27" s="684">
        <v>3097</v>
      </c>
      <c r="H27" s="684">
        <f>b_k_jc_!R56</f>
        <v>3097</v>
      </c>
      <c r="I27" s="684">
        <v>0</v>
      </c>
      <c r="J27" s="684">
        <f>b_k_jc_!R57</f>
        <v>0</v>
      </c>
      <c r="K27" s="684">
        <v>0</v>
      </c>
      <c r="L27" s="684">
        <f>b_k_jc_!R58</f>
        <v>0</v>
      </c>
      <c r="M27" s="684">
        <v>0</v>
      </c>
      <c r="N27" s="684">
        <f>b_k_jc_!R59</f>
        <v>0</v>
      </c>
      <c r="O27" s="689">
        <v>0</v>
      </c>
      <c r="P27" s="689">
        <f>b_k_jc_!R60</f>
        <v>0</v>
      </c>
      <c r="Q27" s="684">
        <v>0</v>
      </c>
      <c r="R27" s="684">
        <f>b_k_jc_!R61</f>
        <v>0</v>
      </c>
      <c r="S27" s="684">
        <f t="shared" si="3"/>
        <v>14953</v>
      </c>
      <c r="T27" s="684">
        <f t="shared" si="4"/>
        <v>15012</v>
      </c>
      <c r="U27" s="684">
        <v>0</v>
      </c>
      <c r="V27" s="684">
        <f>b_k_jc_!R69</f>
        <v>0</v>
      </c>
      <c r="W27" s="684">
        <v>0</v>
      </c>
      <c r="X27" s="684">
        <f>b_k_jc_!R70</f>
        <v>0</v>
      </c>
      <c r="Y27" s="684">
        <v>0</v>
      </c>
      <c r="Z27" s="684">
        <f>b_k_jc_!R71</f>
        <v>0</v>
      </c>
      <c r="AA27" s="684">
        <f t="shared" si="5"/>
        <v>0</v>
      </c>
      <c r="AB27" s="684">
        <f t="shared" si="6"/>
        <v>0</v>
      </c>
      <c r="AC27" s="685">
        <f t="shared" si="7"/>
        <v>14953</v>
      </c>
      <c r="AD27" s="713">
        <f t="shared" si="8"/>
        <v>15012</v>
      </c>
      <c r="AE27" s="240"/>
    </row>
    <row r="28" spans="1:31" ht="12.75">
      <c r="A28" s="734"/>
      <c r="B28" s="717" t="str">
        <f>i_bev_!B26</f>
        <v>Közfog-lalkoztatás</v>
      </c>
      <c r="C28" s="684">
        <v>5240</v>
      </c>
      <c r="D28" s="684">
        <f>b_k_jc_!S49</f>
        <v>35699</v>
      </c>
      <c r="E28" s="684">
        <v>707</v>
      </c>
      <c r="F28" s="684">
        <f>b_k_jc_!S50</f>
        <v>4873</v>
      </c>
      <c r="G28" s="684">
        <v>0</v>
      </c>
      <c r="H28" s="684">
        <f>b_k_jc_!S56</f>
        <v>3606</v>
      </c>
      <c r="I28" s="684">
        <v>0</v>
      </c>
      <c r="J28" s="684">
        <f>b_k_jc_!S57</f>
        <v>0</v>
      </c>
      <c r="K28" s="684">
        <v>0</v>
      </c>
      <c r="L28" s="684">
        <f>b_k_jc_!S58</f>
        <v>0</v>
      </c>
      <c r="M28" s="684">
        <v>0</v>
      </c>
      <c r="N28" s="684">
        <f>b_k_jc_!S59</f>
        <v>1404</v>
      </c>
      <c r="O28" s="689">
        <v>0</v>
      </c>
      <c r="P28" s="689">
        <f>b_k_jc_!S60</f>
        <v>0</v>
      </c>
      <c r="Q28" s="684">
        <v>0</v>
      </c>
      <c r="R28" s="684">
        <f>b_k_jc_!S61</f>
        <v>0</v>
      </c>
      <c r="S28" s="684">
        <f t="shared" si="3"/>
        <v>5947</v>
      </c>
      <c r="T28" s="684">
        <f t="shared" si="4"/>
        <v>45582</v>
      </c>
      <c r="U28" s="684">
        <v>0</v>
      </c>
      <c r="V28" s="684">
        <f>b_k_jc_!S69</f>
        <v>0</v>
      </c>
      <c r="W28" s="684">
        <v>0</v>
      </c>
      <c r="X28" s="684">
        <f>b_k_jc_!S70</f>
        <v>0</v>
      </c>
      <c r="Y28" s="684">
        <v>0</v>
      </c>
      <c r="Z28" s="684">
        <f>b_k_jc_!S71</f>
        <v>0</v>
      </c>
      <c r="AA28" s="684">
        <f>U28+W28+Y28</f>
        <v>0</v>
      </c>
      <c r="AB28" s="684">
        <f t="shared" si="6"/>
        <v>0</v>
      </c>
      <c r="AC28" s="685">
        <f>S28+AA28</f>
        <v>5947</v>
      </c>
      <c r="AD28" s="713">
        <f t="shared" si="8"/>
        <v>45582</v>
      </c>
      <c r="AE28" s="240"/>
    </row>
    <row r="29" spans="1:31" ht="12.75">
      <c r="A29" s="734"/>
      <c r="B29" s="717" t="str">
        <f>b_k_jc_!T7</f>
        <v>Kiskastély, lovarda, makettpark</v>
      </c>
      <c r="C29" s="684">
        <v>315</v>
      </c>
      <c r="D29" s="684">
        <f>b_k_jc_!T49</f>
        <v>315</v>
      </c>
      <c r="E29" s="684">
        <v>85</v>
      </c>
      <c r="F29" s="684">
        <f>b_k_jc_!T50</f>
        <v>85</v>
      </c>
      <c r="G29" s="684">
        <v>24024</v>
      </c>
      <c r="H29" s="684">
        <f>b_k_jc_!T56</f>
        <v>24024</v>
      </c>
      <c r="I29" s="684">
        <v>0</v>
      </c>
      <c r="J29" s="684">
        <f>b_k_jc_!T57</f>
        <v>0</v>
      </c>
      <c r="K29" s="684">
        <v>0</v>
      </c>
      <c r="L29" s="684">
        <f>b_k_jc_!T58</f>
        <v>0</v>
      </c>
      <c r="M29" s="684">
        <v>7620</v>
      </c>
      <c r="N29" s="684">
        <f>b_k_jc_!T59</f>
        <v>7620</v>
      </c>
      <c r="O29" s="689">
        <v>16510</v>
      </c>
      <c r="P29" s="689">
        <f>b_k_jc_!T60</f>
        <v>18440</v>
      </c>
      <c r="Q29" s="684">
        <v>0</v>
      </c>
      <c r="R29" s="684">
        <f>b_k_jc_!T61</f>
        <v>0</v>
      </c>
      <c r="S29" s="684">
        <f t="shared" si="3"/>
        <v>48554</v>
      </c>
      <c r="T29" s="684">
        <f t="shared" si="4"/>
        <v>50484</v>
      </c>
      <c r="U29" s="684">
        <v>0</v>
      </c>
      <c r="V29" s="684">
        <f>b_k_jc_!T69</f>
        <v>0</v>
      </c>
      <c r="W29" s="684">
        <v>0</v>
      </c>
      <c r="X29" s="684">
        <f>b_k_jc_!T70</f>
        <v>0</v>
      </c>
      <c r="Y29" s="684">
        <v>0</v>
      </c>
      <c r="Z29" s="684">
        <f>b_k_jc_!T71</f>
        <v>0</v>
      </c>
      <c r="AA29" s="684">
        <f>U29+W29+Y29</f>
        <v>0</v>
      </c>
      <c r="AB29" s="684">
        <f t="shared" si="6"/>
        <v>0</v>
      </c>
      <c r="AC29" s="685">
        <f>S29+AA29</f>
        <v>48554</v>
      </c>
      <c r="AD29" s="713">
        <f t="shared" si="8"/>
        <v>50484</v>
      </c>
      <c r="AE29" s="240"/>
    </row>
    <row r="30" spans="1:31" ht="12.75">
      <c r="A30" s="734"/>
      <c r="B30" s="717" t="str">
        <f>i_bev_!B28</f>
        <v>Önkorm. egyéb fea.</v>
      </c>
      <c r="C30" s="684">
        <v>0</v>
      </c>
      <c r="D30" s="684">
        <f>b_k_jc_!U49</f>
        <v>0</v>
      </c>
      <c r="E30" s="684">
        <v>0</v>
      </c>
      <c r="F30" s="684">
        <f>b_k_jc_!U50</f>
        <v>0</v>
      </c>
      <c r="G30" s="684">
        <v>1324</v>
      </c>
      <c r="H30" s="684">
        <f>b_k_jc_!U56</f>
        <v>1324</v>
      </c>
      <c r="I30" s="684">
        <v>0</v>
      </c>
      <c r="J30" s="684">
        <f>b_k_jc_!U57</f>
        <v>0</v>
      </c>
      <c r="K30" s="684">
        <v>3700</v>
      </c>
      <c r="L30" s="684">
        <f>b_k_jc_!U58</f>
        <v>3700</v>
      </c>
      <c r="M30" s="684">
        <v>88900</v>
      </c>
      <c r="N30" s="684">
        <f>b_k_jc_!U59</f>
        <v>88900</v>
      </c>
      <c r="O30" s="689">
        <v>3952</v>
      </c>
      <c r="P30" s="689">
        <f>b_k_jc_!U60</f>
        <v>3952</v>
      </c>
      <c r="Q30" s="684">
        <v>1000</v>
      </c>
      <c r="R30" s="684">
        <f>b_k_jc_!U61</f>
        <v>1000</v>
      </c>
      <c r="S30" s="684">
        <f t="shared" si="3"/>
        <v>98876</v>
      </c>
      <c r="T30" s="684">
        <f t="shared" si="4"/>
        <v>98876</v>
      </c>
      <c r="U30" s="684">
        <v>0</v>
      </c>
      <c r="V30" s="684">
        <f>b_k_jc_!U69</f>
        <v>0</v>
      </c>
      <c r="W30" s="684">
        <v>0</v>
      </c>
      <c r="X30" s="684">
        <f>b_k_jc_!U70</f>
        <v>0</v>
      </c>
      <c r="Y30" s="684">
        <v>0</v>
      </c>
      <c r="Z30" s="684">
        <f>b_k_jc_!U71</f>
        <v>0</v>
      </c>
      <c r="AA30" s="684">
        <f t="shared" si="5"/>
        <v>0</v>
      </c>
      <c r="AB30" s="684">
        <f t="shared" si="6"/>
        <v>0</v>
      </c>
      <c r="AC30" s="685">
        <f t="shared" si="7"/>
        <v>98876</v>
      </c>
      <c r="AD30" s="713">
        <f t="shared" si="8"/>
        <v>98876</v>
      </c>
      <c r="AE30" s="240"/>
    </row>
    <row r="31" spans="1:31" ht="12.75">
      <c r="A31" s="734"/>
      <c r="B31" s="717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9"/>
      <c r="P31" s="689"/>
      <c r="Q31" s="684"/>
      <c r="R31" s="684"/>
      <c r="S31" s="684"/>
      <c r="T31" s="684"/>
      <c r="U31" s="684"/>
      <c r="V31" s="684"/>
      <c r="W31" s="684"/>
      <c r="X31" s="684"/>
      <c r="Y31" s="684"/>
      <c r="Z31" s="684"/>
      <c r="AA31" s="684"/>
      <c r="AB31" s="684"/>
      <c r="AC31" s="685"/>
      <c r="AD31" s="713"/>
      <c r="AE31" s="240"/>
    </row>
    <row r="32" spans="1:31" ht="13.5" thickBot="1">
      <c r="A32" s="736"/>
      <c r="B32" s="724"/>
      <c r="C32" s="698"/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725"/>
      <c r="P32" s="725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9"/>
      <c r="AD32" s="714"/>
      <c r="AE32" s="240"/>
    </row>
    <row r="33" spans="1:32" ht="13.5" thickBot="1">
      <c r="A33" s="731" t="s">
        <v>106</v>
      </c>
      <c r="B33" s="732" t="s">
        <v>108</v>
      </c>
      <c r="C33" s="705">
        <f>C11+C13+C15+C17</f>
        <v>268854</v>
      </c>
      <c r="D33" s="705">
        <f aca="true" t="shared" si="9" ref="D33:AD33">D11+D13+D15+D17</f>
        <v>303851</v>
      </c>
      <c r="E33" s="705">
        <f t="shared" si="9"/>
        <v>76784</v>
      </c>
      <c r="F33" s="705">
        <f t="shared" si="9"/>
        <v>82266</v>
      </c>
      <c r="G33" s="705">
        <f t="shared" si="9"/>
        <v>298048</v>
      </c>
      <c r="H33" s="705">
        <f t="shared" si="9"/>
        <v>302712</v>
      </c>
      <c r="I33" s="705">
        <f t="shared" si="9"/>
        <v>9614</v>
      </c>
      <c r="J33" s="705">
        <f t="shared" si="9"/>
        <v>16538</v>
      </c>
      <c r="K33" s="705">
        <f t="shared" si="9"/>
        <v>329686</v>
      </c>
      <c r="L33" s="705">
        <f t="shared" si="9"/>
        <v>371773</v>
      </c>
      <c r="M33" s="705">
        <f t="shared" si="9"/>
        <v>282170</v>
      </c>
      <c r="N33" s="705">
        <f t="shared" si="9"/>
        <v>286992</v>
      </c>
      <c r="O33" s="705">
        <f t="shared" si="9"/>
        <v>52466</v>
      </c>
      <c r="P33" s="705">
        <f t="shared" si="9"/>
        <v>60722</v>
      </c>
      <c r="Q33" s="705">
        <f t="shared" si="9"/>
        <v>8090</v>
      </c>
      <c r="R33" s="705">
        <f t="shared" si="9"/>
        <v>14230</v>
      </c>
      <c r="S33" s="705">
        <f t="shared" si="9"/>
        <v>1325712</v>
      </c>
      <c r="T33" s="705">
        <f t="shared" si="9"/>
        <v>1439084</v>
      </c>
      <c r="U33" s="705">
        <f aca="true" t="shared" si="10" ref="U33:Z33">U11+U13+U15+U17</f>
        <v>254586</v>
      </c>
      <c r="V33" s="705">
        <f t="shared" si="10"/>
        <v>574731</v>
      </c>
      <c r="W33" s="705">
        <f t="shared" si="10"/>
        <v>0</v>
      </c>
      <c r="X33" s="705">
        <f t="shared" si="10"/>
        <v>0</v>
      </c>
      <c r="Y33" s="705">
        <f t="shared" si="10"/>
        <v>0</v>
      </c>
      <c r="Z33" s="705">
        <f t="shared" si="10"/>
        <v>0</v>
      </c>
      <c r="AA33" s="705">
        <f t="shared" si="9"/>
        <v>254586</v>
      </c>
      <c r="AB33" s="705">
        <f t="shared" si="9"/>
        <v>574731</v>
      </c>
      <c r="AC33" s="705">
        <f t="shared" si="9"/>
        <v>1580298</v>
      </c>
      <c r="AD33" s="706">
        <f t="shared" si="9"/>
        <v>2013815</v>
      </c>
      <c r="AE33" s="244"/>
      <c r="AF33" s="232"/>
    </row>
    <row r="34" spans="1:31" ht="12.75">
      <c r="A34" s="715" t="s">
        <v>236</v>
      </c>
      <c r="B34" s="729" t="s">
        <v>237</v>
      </c>
      <c r="C34" s="730">
        <f>C33-C11</f>
        <v>190246</v>
      </c>
      <c r="D34" s="730">
        <f aca="true" t="shared" si="11" ref="D34:AD34">D33-D11</f>
        <v>223860</v>
      </c>
      <c r="E34" s="730">
        <f t="shared" si="11"/>
        <v>55920</v>
      </c>
      <c r="F34" s="730">
        <f t="shared" si="11"/>
        <v>61029</v>
      </c>
      <c r="G34" s="730">
        <f t="shared" si="11"/>
        <v>271005</v>
      </c>
      <c r="H34" s="730">
        <f t="shared" si="11"/>
        <v>275579</v>
      </c>
      <c r="I34" s="730">
        <f t="shared" si="11"/>
        <v>9614</v>
      </c>
      <c r="J34" s="730">
        <f t="shared" si="11"/>
        <v>16538</v>
      </c>
      <c r="K34" s="730">
        <f t="shared" si="11"/>
        <v>329686</v>
      </c>
      <c r="L34" s="730">
        <f t="shared" si="11"/>
        <v>371498</v>
      </c>
      <c r="M34" s="730">
        <f t="shared" si="11"/>
        <v>282170</v>
      </c>
      <c r="N34" s="730">
        <f t="shared" si="11"/>
        <v>286992</v>
      </c>
      <c r="O34" s="730">
        <f t="shared" si="11"/>
        <v>52466</v>
      </c>
      <c r="P34" s="730">
        <f t="shared" si="11"/>
        <v>60722</v>
      </c>
      <c r="Q34" s="730">
        <f t="shared" si="11"/>
        <v>7790</v>
      </c>
      <c r="R34" s="730">
        <f t="shared" si="11"/>
        <v>12230</v>
      </c>
      <c r="S34" s="730">
        <f t="shared" si="11"/>
        <v>1198897</v>
      </c>
      <c r="T34" s="730">
        <f t="shared" si="11"/>
        <v>1308448</v>
      </c>
      <c r="U34" s="730">
        <f t="shared" si="11"/>
        <v>254586</v>
      </c>
      <c r="V34" s="730">
        <f t="shared" si="11"/>
        <v>574731</v>
      </c>
      <c r="W34" s="730">
        <f t="shared" si="11"/>
        <v>0</v>
      </c>
      <c r="X34" s="730">
        <f t="shared" si="11"/>
        <v>0</v>
      </c>
      <c r="Y34" s="730">
        <f t="shared" si="11"/>
        <v>0</v>
      </c>
      <c r="Z34" s="730">
        <f t="shared" si="11"/>
        <v>0</v>
      </c>
      <c r="AA34" s="730">
        <f t="shared" si="11"/>
        <v>254586</v>
      </c>
      <c r="AB34" s="730">
        <f t="shared" si="11"/>
        <v>574731</v>
      </c>
      <c r="AC34" s="730">
        <f t="shared" si="11"/>
        <v>1453483</v>
      </c>
      <c r="AD34" s="737">
        <f t="shared" si="11"/>
        <v>1883179</v>
      </c>
      <c r="AE34" s="240"/>
    </row>
    <row r="35" spans="1:31" ht="12.75">
      <c r="A35" s="712"/>
      <c r="B35" s="720" t="s">
        <v>238</v>
      </c>
      <c r="C35" s="719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9"/>
      <c r="Y35" s="719"/>
      <c r="Z35" s="719"/>
      <c r="AA35" s="719"/>
      <c r="AB35" s="719"/>
      <c r="AC35" s="719"/>
      <c r="AD35" s="738"/>
      <c r="AE35" s="240"/>
    </row>
    <row r="36" spans="1:31" ht="13.5" thickBot="1">
      <c r="A36" s="716"/>
      <c r="B36" s="739" t="s">
        <v>239</v>
      </c>
      <c r="C36" s="740">
        <f>C11</f>
        <v>78608</v>
      </c>
      <c r="D36" s="740">
        <f aca="true" t="shared" si="12" ref="D36:AD36">D11</f>
        <v>79991</v>
      </c>
      <c r="E36" s="740">
        <f t="shared" si="12"/>
        <v>20864</v>
      </c>
      <c r="F36" s="740">
        <f t="shared" si="12"/>
        <v>21237</v>
      </c>
      <c r="G36" s="740">
        <f t="shared" si="12"/>
        <v>27043</v>
      </c>
      <c r="H36" s="740">
        <f t="shared" si="12"/>
        <v>27133</v>
      </c>
      <c r="I36" s="740">
        <f t="shared" si="12"/>
        <v>0</v>
      </c>
      <c r="J36" s="740">
        <f t="shared" si="12"/>
        <v>0</v>
      </c>
      <c r="K36" s="740">
        <f t="shared" si="12"/>
        <v>0</v>
      </c>
      <c r="L36" s="740">
        <f t="shared" si="12"/>
        <v>275</v>
      </c>
      <c r="M36" s="740">
        <f t="shared" si="12"/>
        <v>0</v>
      </c>
      <c r="N36" s="740">
        <f t="shared" si="12"/>
        <v>0</v>
      </c>
      <c r="O36" s="740">
        <f t="shared" si="12"/>
        <v>0</v>
      </c>
      <c r="P36" s="740">
        <f t="shared" si="12"/>
        <v>0</v>
      </c>
      <c r="Q36" s="740">
        <f t="shared" si="12"/>
        <v>300</v>
      </c>
      <c r="R36" s="740">
        <f t="shared" si="12"/>
        <v>2000</v>
      </c>
      <c r="S36" s="740">
        <f t="shared" si="12"/>
        <v>126815</v>
      </c>
      <c r="T36" s="740">
        <f t="shared" si="12"/>
        <v>130636</v>
      </c>
      <c r="U36" s="740">
        <f t="shared" si="12"/>
        <v>0</v>
      </c>
      <c r="V36" s="740">
        <f t="shared" si="12"/>
        <v>0</v>
      </c>
      <c r="W36" s="740">
        <f t="shared" si="12"/>
        <v>0</v>
      </c>
      <c r="X36" s="740">
        <f t="shared" si="12"/>
        <v>0</v>
      </c>
      <c r="Y36" s="740">
        <f t="shared" si="12"/>
        <v>0</v>
      </c>
      <c r="Z36" s="740">
        <f t="shared" si="12"/>
        <v>0</v>
      </c>
      <c r="AA36" s="740">
        <f t="shared" si="12"/>
        <v>0</v>
      </c>
      <c r="AB36" s="740">
        <f t="shared" si="12"/>
        <v>0</v>
      </c>
      <c r="AC36" s="740">
        <f t="shared" si="12"/>
        <v>126815</v>
      </c>
      <c r="AD36" s="741">
        <f t="shared" si="12"/>
        <v>130636</v>
      </c>
      <c r="AE36" s="240"/>
    </row>
    <row r="37" spans="3:31" ht="12.75"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0"/>
    </row>
    <row r="38" spans="3:31" ht="12.75"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742">
        <f>S33+AA33</f>
        <v>1580298</v>
      </c>
      <c r="AD38" s="243"/>
      <c r="AE38" s="240"/>
    </row>
    <row r="39" spans="3:31" ht="12.75"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742">
        <f>T33+AB33</f>
        <v>2013815</v>
      </c>
      <c r="AD39" s="243"/>
      <c r="AE39" s="240"/>
    </row>
    <row r="40" spans="3:31" ht="12.75"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3"/>
      <c r="P40" s="243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3"/>
      <c r="AE40" s="240"/>
    </row>
    <row r="41" spans="3:31" ht="12.75"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3"/>
      <c r="AD41" s="243"/>
      <c r="AE41" s="240"/>
    </row>
    <row r="42" spans="3:31" ht="12.75"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743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</row>
    <row r="43" spans="29:30" ht="12.75">
      <c r="AC43" s="201"/>
      <c r="AD43" s="201"/>
    </row>
  </sheetData>
  <sheetProtection/>
  <mergeCells count="18">
    <mergeCell ref="K7:L7"/>
    <mergeCell ref="M7:N7"/>
    <mergeCell ref="A7:A8"/>
    <mergeCell ref="B7:B8"/>
    <mergeCell ref="C7:D7"/>
    <mergeCell ref="E7:F7"/>
    <mergeCell ref="G7:H7"/>
    <mergeCell ref="I7:J7"/>
    <mergeCell ref="A3:AD3"/>
    <mergeCell ref="A5:AD5"/>
    <mergeCell ref="AC7:AD7"/>
    <mergeCell ref="O7:P7"/>
    <mergeCell ref="Q7:R7"/>
    <mergeCell ref="S7:T7"/>
    <mergeCell ref="AA7:AB7"/>
    <mergeCell ref="U7:V7"/>
    <mergeCell ref="W7:X7"/>
    <mergeCell ref="Y7:Z7"/>
  </mergeCells>
  <printOptions horizontalCentered="1"/>
  <pageMargins left="0.7480314960629921" right="0.7480314960629921" top="0.35433070866141736" bottom="0.2755905511811024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testuleti</dc:creator>
  <cp:keywords/>
  <dc:description/>
  <cp:lastModifiedBy>User</cp:lastModifiedBy>
  <cp:lastPrinted>2015-06-04T12:01:52Z</cp:lastPrinted>
  <dcterms:created xsi:type="dcterms:W3CDTF">2015-06-02T11:43:29Z</dcterms:created>
  <dcterms:modified xsi:type="dcterms:W3CDTF">2015-06-08T07:02:51Z</dcterms:modified>
  <cp:category/>
  <cp:version/>
  <cp:contentType/>
  <cp:contentStatus/>
</cp:coreProperties>
</file>